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0748f839f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293fecdc03d4713"/>
    <x:sheet xmlns:r="http://schemas.openxmlformats.org/officeDocument/2006/relationships" name="Inputs" sheetId="2" r:id="R9ef51a6a01424a7b"/>
    <x:sheet xmlns:r="http://schemas.openxmlformats.org/officeDocument/2006/relationships" name="Avalanche Plan" sheetId="3" r:id="R34850d2037514433"/>
    <x:sheet xmlns:r="http://schemas.openxmlformats.org/officeDocument/2006/relationships" name="Snowball Plan" sheetId="4" r:id="R5f757521bb3746ee"/>
    <x:sheet xmlns:r="http://schemas.openxmlformats.org/officeDocument/2006/relationships" name="Instructions" sheetId="5" r:id="R146374eab95b4a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d, yyyy"/>
    <x:numFmt numFmtId="201" formatCode="$#,##0;[Red]($#,##0);-"/>
    <x:numFmt numFmtId="202" formatCode="0.00%;[Red](0.00%);-"/>
    <x:numFmt numFmtId="203" formatCode="$#,##0.00;[Red]($#,##0.00);-"/>
    <x:numFmt numFmtId="204" formatCode="0;[Red](0);-"/>
    <x:numFmt numFmtId="205" formatCode="mmm-yy"/>
  </x:numFmts>
  <x:fonts count="12">
    <x:font>
      <x:sz val="11"/>
      <x:name val="Carlito"/>
    </x:font>
    <x:font>
      <x:b/>
      <x:sz val="18"/>
      <x:color rgb="FFFFFFFF"/>
      <x:name val="Carlito"/>
    </x:font>
    <x:font>
      <x:b/>
      <x:sz val="11"/>
      <x:color rgb="FFD52B1E"/>
      <x:name val="Carlito"/>
    </x:font>
    <x:font>
      <x:b/>
      <x:sz val="11"/>
      <x:color rgb="FF16324F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b/>
      <x:sz val="11"/>
      <x:color rgb="FFFFFFFF"/>
      <x:name val="Carlito"/>
    </x:font>
    <x:font>
      <x:sz val="11"/>
      <x:color rgb="FF000000"/>
      <x:name val="Carlito"/>
    </x:font>
    <x:font>
      <x:b/>
      <x:sz val="20"/>
      <x:color rgb="FFFFFFFF"/>
      <x:name val="Carlito"/>
    </x:font>
    <x:font>
      <x:i/>
      <x:sz val="11"/>
      <x:color rgb="FF16324F"/>
      <x:name val="Carlito"/>
    </x:font>
    <x:font>
      <x:b/>
      <x:sz val="16"/>
      <x:color rgb="FF008000"/>
      <x:name val="Carlito"/>
    </x:font>
    <x:font>
      <x:sz val="11"/>
      <x:color rgb="FF0080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8CC"/>
      </x:patternFill>
    </x:fill>
    <x:fill>
      <x:patternFill patternType="solid">
        <x:fgColor rgb="FFEAF2F8"/>
      </x:patternFill>
    </x:fill>
    <x:fill>
      <x:patternFill patternType="solid">
        <x:fgColor rgb="FFF3F4F6"/>
      </x:patternFill>
    </x:fill>
    <x:fill>
      <x:patternFill patternType="solid">
        <x:fgColor rgb="FF6B7280"/>
      </x:patternFill>
    </x:fill>
    <x:fill>
      <x:patternFill patternType="solid">
        <x:fgColor rgb="FFD52B1E"/>
      </x:patternFill>
    </x:fill>
    <x:fill>
      <x:patternFill patternType="solid">
        <x:fgColor rgb="FFFCE8E6"/>
      </x:patternFill>
    </x:fill>
    <x:fill>
      <x:patternFill patternType="solid">
        <x:fgColor rgb="FFE8F5E9"/>
      </x:patternFill>
    </x:fill>
    <x:fill>
      <x:patternFill patternType="solid">
        <x:fgColor rgb="FFEAF2F8"/>
      </x:patternFill>
    </x:fill>
  </x:fills>
  <x:borders count="40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3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4" fillId="3" borderId="0" xfId="0" applyNumberFormat="1" applyFont="1" applyFill="1" applyBorder="1"/>
    <x:xf numFmtId="200" fontId="4" fillId="3" borderId="1" xfId="0" applyNumberFormat="1" applyFont="1" applyFill="1" applyBorder="1"/>
    <x:xf numFmtId="201" fontId="4" fillId="3" borderId="0" xfId="0" applyNumberFormat="1" applyFont="1" applyFill="1" applyBorder="1"/>
    <x:xf numFmtId="201" fontId="0" fillId="0" borderId="0" xfId="0" applyNumberFormat="1" applyFont="1" applyFill="1" applyBorder="1"/>
    <x:xf numFmtId="201" fontId="5" fillId="4" borderId="0" xfId="0" applyNumberFormat="1" applyFont="1" applyFill="1" applyBorder="1"/>
    <x:xf numFmtId="201" fontId="4" fillId="3" borderId="1" xfId="0" applyNumberFormat="1" applyFont="1" applyFill="1" applyBorder="1"/>
    <x:xf numFmtId="201" fontId="0" fillId="0" borderId="1" xfId="0" applyNumberFormat="1" applyFont="1" applyFill="1" applyBorder="1"/>
    <x:xf numFmtId="201" fontId="5" fillId="4" borderId="1" xfId="0" applyNumberFormat="1" applyFont="1" applyFill="1" applyBorder="1"/>
    <x:xf numFmtId="0" fontId="3" fillId="0" borderId="2" xfId="0" applyNumberFormat="1" applyFont="1" applyFill="1" applyBorder="1"/>
    <x:xf numFmtId="200" fontId="4" fillId="3" borderId="3" xfId="0" applyNumberFormat="1" applyFont="1" applyFill="1" applyBorder="1"/>
    <x:xf numFmtId="0" fontId="3" fillId="0" borderId="4" xfId="0" applyNumberFormat="1" applyFont="1" applyFill="1" applyBorder="1"/>
    <x:xf numFmtId="201" fontId="4" fillId="3" borderId="5" xfId="0" applyNumberFormat="1" applyFont="1" applyFill="1" applyBorder="1"/>
    <x:xf numFmtId="0" fontId="3" fillId="0" borderId="6" xfId="0" applyNumberFormat="1" applyFont="1" applyFill="1" applyBorder="1"/>
    <x:xf numFmtId="201" fontId="4" fillId="3" borderId="7" xfId="0" applyNumberFormat="1" applyFont="1" applyFill="1" applyBorder="1"/>
    <x:xf numFmtId="0" fontId="3" fillId="0" borderId="8" xfId="0" applyNumberFormat="1" applyFont="1" applyFill="1" applyBorder="1"/>
    <x:xf numFmtId="200" fontId="4" fillId="3" borderId="9" xfId="0" applyNumberFormat="1" applyFont="1" applyFill="1" applyBorder="1"/>
    <x:xf numFmtId="0" fontId="3" fillId="0" borderId="10" xfId="0" applyNumberFormat="1" applyFont="1" applyFill="1" applyBorder="1"/>
    <x:xf numFmtId="201" fontId="4" fillId="3" borderId="11" xfId="0" applyNumberFormat="1" applyFont="1" applyFill="1" applyBorder="1"/>
    <x:xf numFmtId="0" fontId="3" fillId="0" borderId="12" xfId="0" applyNumberFormat="1" applyFont="1" applyFill="1" applyBorder="1"/>
    <x:xf numFmtId="201" fontId="4" fillId="3" borderId="13" xfId="0" applyNumberFormat="1" applyFont="1" applyFill="1" applyBorder="1"/>
    <x:xf numFmtId="201" fontId="5" fillId="4" borderId="3" xfId="0" applyNumberFormat="1" applyFont="1" applyFill="1" applyBorder="1"/>
    <x:xf numFmtId="201" fontId="5" fillId="4" borderId="5" xfId="0" applyNumberFormat="1" applyFont="1" applyFill="1" applyBorder="1"/>
    <x:xf numFmtId="201" fontId="5" fillId="4" borderId="7" xfId="0" applyNumberFormat="1" applyFont="1" applyFill="1" applyBorder="1"/>
    <x:xf numFmtId="201" fontId="5" fillId="4" borderId="9" xfId="0" applyNumberFormat="1" applyFont="1" applyFill="1" applyBorder="1"/>
    <x:xf numFmtId="201" fontId="5" fillId="4" borderId="11" xfId="0" applyNumberFormat="1" applyFont="1" applyFill="1" applyBorder="1"/>
    <x:xf numFmtId="201" fontId="5" fillId="4" borderId="13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203" fontId="4" fillId="3" borderId="0" xfId="0" applyNumberFormat="1" applyFont="1" applyFill="1" applyBorder="1"/>
    <x:xf numFmtId="203" fontId="7" fillId="4" borderId="0" xfId="0" applyNumberFormat="1" applyFont="1" applyFill="1" applyBorder="1"/>
    <x:xf numFmtId="203" fontId="4" fillId="3" borderId="1" xfId="0" applyNumberFormat="1" applyFont="1" applyFill="1" applyBorder="1"/>
    <x:xf numFmtId="203" fontId="7" fillId="4" borderId="1" xfId="0" applyNumberFormat="1" applyFont="1" applyFill="1" applyBorder="1"/>
    <x:xf numFmtId="204" fontId="4" fillId="3" borderId="0" xfId="0" applyNumberFormat="1" applyFont="1" applyFill="1" applyBorder="1"/>
    <x:xf numFmtId="204" fontId="4" fillId="3" borderId="1" xfId="0" applyNumberFormat="1" applyFont="1" applyFill="1" applyBorder="1"/>
    <x:xf numFmtId="204" fontId="7" fillId="5" borderId="0" xfId="0" applyNumberFormat="1" applyFont="1" applyFill="1" applyBorder="1"/>
    <x:xf numFmtId="204" fontId="7" fillId="5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2" fontId="4" fillId="3" borderId="0" xfId="0" applyNumberFormat="1" applyFont="1" applyFill="1" applyBorder="1" applyAlignment="1">
      <x:alignment wrapText="1"/>
    </x:xf>
    <x:xf numFmtId="203" fontId="4" fillId="3" borderId="0" xfId="0" applyNumberFormat="1" applyFont="1" applyFill="1" applyBorder="1" applyAlignment="1">
      <x:alignment wrapText="1"/>
    </x:xf>
    <x:xf numFmtId="203" fontId="7" fillId="4" borderId="0" xfId="0" applyNumberFormat="1" applyFont="1" applyFill="1" applyBorder="1" applyAlignment="1">
      <x:alignment wrapText="1"/>
    </x:xf>
    <x:xf numFmtId="204" fontId="4" fillId="3" borderId="0" xfId="0" applyNumberFormat="1" applyFont="1" applyFill="1" applyBorder="1" applyAlignment="1">
      <x:alignment wrapText="1"/>
    </x:xf>
    <x:xf numFmtId="204" fontId="7" fillId="5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201" fontId="4" fillId="3" borderId="1" xfId="0" applyNumberFormat="1" applyFont="1" applyFill="1" applyBorder="1" applyAlignment="1">
      <x:alignment wrapText="1"/>
    </x:xf>
    <x:xf numFmtId="202" fontId="4" fillId="3" borderId="1" xfId="0" applyNumberFormat="1" applyFont="1" applyFill="1" applyBorder="1" applyAlignment="1">
      <x:alignment wrapText="1"/>
    </x:xf>
    <x:xf numFmtId="203" fontId="4" fillId="3" borderId="1" xfId="0" applyNumberFormat="1" applyFont="1" applyFill="1" applyBorder="1" applyAlignment="1">
      <x:alignment wrapText="1"/>
    </x:xf>
    <x:xf numFmtId="203" fontId="7" fillId="4" borderId="1" xfId="0" applyNumberFormat="1" applyFont="1" applyFill="1" applyBorder="1" applyAlignment="1">
      <x:alignment wrapText="1"/>
    </x:xf>
    <x:xf numFmtId="204" fontId="4" fillId="3" borderId="1" xfId="0" applyNumberFormat="1" applyFont="1" applyFill="1" applyBorder="1" applyAlignment="1">
      <x:alignment wrapText="1"/>
    </x:xf>
    <x:xf numFmtId="204" fontId="7" fillId="5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3" fontId="4" fillId="3" borderId="0" xfId="0" applyNumberFormat="1" applyFont="1" applyFill="1" applyBorder="1" applyAlignment="1">
      <x:alignment vertical="center" wrapText="1"/>
    </x:xf>
    <x:xf numFmtId="203" fontId="7" fillId="4" borderId="0" xfId="0" applyNumberFormat="1" applyFont="1" applyFill="1" applyBorder="1" applyAlignment="1">
      <x:alignment vertical="center" wrapText="1"/>
    </x:xf>
    <x:xf numFmtId="204" fontId="4" fillId="3" borderId="0" xfId="0" applyNumberFormat="1" applyFont="1" applyFill="1" applyBorder="1" applyAlignment="1">
      <x:alignment vertical="center" wrapText="1"/>
    </x:xf>
    <x:xf numFmtId="204" fontId="7" fillId="5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202" fontId="4" fillId="3" borderId="1" xfId="0" applyNumberFormat="1" applyFont="1" applyFill="1" applyBorder="1" applyAlignment="1">
      <x:alignment vertical="center" wrapText="1"/>
    </x:xf>
    <x:xf numFmtId="203" fontId="4" fillId="3" borderId="1" xfId="0" applyNumberFormat="1" applyFont="1" applyFill="1" applyBorder="1" applyAlignment="1">
      <x:alignment vertical="center" wrapText="1"/>
    </x:xf>
    <x:xf numFmtId="203" fontId="7" fillId="4" borderId="1" xfId="0" applyNumberFormat="1" applyFont="1" applyFill="1" applyBorder="1" applyAlignment="1">
      <x:alignment vertical="center" wrapText="1"/>
    </x:xf>
    <x:xf numFmtId="204" fontId="4" fillId="3" borderId="1" xfId="0" applyNumberFormat="1" applyFont="1" applyFill="1" applyBorder="1" applyAlignment="1">
      <x:alignment vertical="center" wrapText="1"/>
    </x:xf>
    <x:xf numFmtId="204" fontId="7" fillId="5" borderId="1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14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204" fontId="7" fillId="5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15" xfId="0" applyNumberFormat="1" applyFont="1" applyFill="1" applyBorder="1" applyAlignment="1">
      <x:alignment vertical="center" wrapText="1"/>
    </x:xf>
    <x:xf numFmtId="201" fontId="4" fillId="3" borderId="15" xfId="0" applyNumberFormat="1" applyFont="1" applyFill="1" applyBorder="1" applyAlignment="1">
      <x:alignment vertical="center" wrapText="1"/>
    </x:xf>
    <x:xf numFmtId="202" fontId="4" fillId="3" borderId="15" xfId="0" applyNumberFormat="1" applyFont="1" applyFill="1" applyBorder="1" applyAlignment="1">
      <x:alignment vertical="center" wrapText="1"/>
    </x:xf>
    <x:xf numFmtId="203" fontId="4" fillId="3" borderId="15" xfId="0" applyNumberFormat="1" applyFont="1" applyFill="1" applyBorder="1" applyAlignment="1">
      <x:alignment vertical="center" wrapText="1"/>
    </x:xf>
    <x:xf numFmtId="203" fontId="7" fillId="4" borderId="15" xfId="0" applyNumberFormat="1" applyFont="1" applyFill="1" applyBorder="1" applyAlignment="1">
      <x:alignment vertical="center" wrapText="1"/>
    </x:xf>
    <x:xf numFmtId="204" fontId="4" fillId="3" borderId="15" xfId="0" applyNumberFormat="1" applyFont="1" applyFill="1" applyBorder="1" applyAlignment="1">
      <x:alignment vertical="center" wrapText="1"/>
    </x:xf>
    <x:xf numFmtId="204" fontId="7" fillId="5" borderId="15" xfId="0" applyNumberFormat="1" applyFont="1" applyFill="1" applyBorder="1" applyAlignment="1">
      <x:alignment vertical="center" wrapText="1"/>
    </x:xf>
    <x:xf numFmtId="204" fontId="7" fillId="5" borderId="7" xfId="0" applyNumberFormat="1" applyFont="1" applyFill="1" applyBorder="1" applyAlignment="1">
      <x:alignment vertical="center" wrapText="1"/>
    </x:xf>
    <x:xf numFmtId="0" fontId="6" fillId="2" borderId="8" xfId="0" applyNumberFormat="1" applyFont="1" applyFill="1" applyBorder="1" applyAlignment="1">
      <x:alignment horizontal="center" vertical="center" wrapText="1"/>
    </x:xf>
    <x:xf numFmtId="0" fontId="6" fillId="2" borderId="16" xfId="0" applyNumberFormat="1" applyFont="1" applyFill="1" applyBorder="1" applyAlignment="1">
      <x:alignment horizontal="center" vertic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204" fontId="7" fillId="5" borderId="11" xfId="0" applyNumberFormat="1" applyFont="1" applyFill="1" applyBorder="1" applyAlignment="1">
      <x:alignment vertical="center" wrapText="1"/>
    </x:xf>
    <x:xf numFmtId="0" fontId="4" fillId="3" borderId="12" xfId="0" applyNumberFormat="1" applyFont="1" applyFill="1" applyBorder="1" applyAlignment="1">
      <x:alignment vertical="center" wrapText="1"/>
    </x:xf>
    <x:xf numFmtId="0" fontId="4" fillId="3" borderId="17" xfId="0" applyNumberFormat="1" applyFont="1" applyFill="1" applyBorder="1" applyAlignment="1">
      <x:alignment vertical="center" wrapText="1"/>
    </x:xf>
    <x:xf numFmtId="201" fontId="4" fillId="3" borderId="17" xfId="0" applyNumberFormat="1" applyFont="1" applyFill="1" applyBorder="1" applyAlignment="1">
      <x:alignment vertical="center" wrapText="1"/>
    </x:xf>
    <x:xf numFmtId="202" fontId="4" fillId="3" borderId="17" xfId="0" applyNumberFormat="1" applyFont="1" applyFill="1" applyBorder="1" applyAlignment="1">
      <x:alignment vertical="center" wrapText="1"/>
    </x:xf>
    <x:xf numFmtId="203" fontId="4" fillId="3" borderId="17" xfId="0" applyNumberFormat="1" applyFont="1" applyFill="1" applyBorder="1" applyAlignment="1">
      <x:alignment vertical="center" wrapText="1"/>
    </x:xf>
    <x:xf numFmtId="203" fontId="7" fillId="4" borderId="17" xfId="0" applyNumberFormat="1" applyFont="1" applyFill="1" applyBorder="1" applyAlignment="1">
      <x:alignment vertical="center" wrapText="1"/>
    </x:xf>
    <x:xf numFmtId="204" fontId="4" fillId="3" borderId="17" xfId="0" applyNumberFormat="1" applyFont="1" applyFill="1" applyBorder="1" applyAlignment="1">
      <x:alignment vertical="center" wrapText="1"/>
    </x:xf>
    <x:xf numFmtId="204" fontId="7" fillId="5" borderId="17" xfId="0" applyNumberFormat="1" applyFont="1" applyFill="1" applyBorder="1" applyAlignment="1">
      <x:alignment vertical="center" wrapText="1"/>
    </x:xf>
    <x:xf numFmtId="204" fontId="7" fillId="5" borderId="1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1" fontId="0" fillId="4" borderId="0" xfId="0" applyNumberFormat="1" applyFont="1" applyFill="1" applyBorder="1" applyAlignment="1">
      <x:alignment vertical="center" wrapText="1"/>
    </x:xf>
    <x:xf numFmtId="201" fontId="0" fillId="4" borderId="1" xfId="0" applyNumberFormat="1" applyFont="1" applyFill="1" applyBorder="1" applyAlignment="1">
      <x:alignment vertical="center" wrapText="1"/>
    </x:xf>
    <x:xf numFmtId="200" fontId="0" fillId="4" borderId="0" xfId="0" applyNumberFormat="1" applyFont="1" applyFill="1" applyBorder="1" applyAlignment="1">
      <x:alignment vertical="center" wrapText="1"/>
    </x:xf>
    <x:xf numFmtId="200" fontId="0" fillId="4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0" fillId="4" borderId="14" xfId="0" applyNumberFormat="1" applyFont="1" applyFill="1" applyBorder="1" applyAlignment="1">
      <x:alignment vertical="center" wrapText="1"/>
    </x:xf>
    <x:xf numFmtId="0" fontId="3" fillId="4" borderId="14" xfId="0" applyNumberFormat="1" applyFont="1" applyFill="1" applyBorder="1" applyAlignment="1">
      <x:alignment vertical="center" wrapText="1"/>
    </x:xf>
    <x:xf numFmtId="201" fontId="0" fillId="4" borderId="14" xfId="0" applyNumberFormat="1" applyFont="1" applyFill="1" applyBorder="1" applyAlignment="1">
      <x:alignment vertical="center" wrapText="1"/>
    </x:xf>
    <x:xf numFmtId="200" fontId="0" fillId="4" borderId="3" xfId="0" applyNumberFormat="1" applyFont="1" applyFill="1" applyBorder="1" applyAlignment="1">
      <x:alignment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201" fontId="0" fillId="4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0" fillId="4" borderId="16" xfId="0" applyNumberFormat="1" applyFont="1" applyFill="1" applyBorder="1" applyAlignment="1">
      <x:alignment vertical="center" wrapText="1"/>
    </x:xf>
    <x:xf numFmtId="0" fontId="3" fillId="4" borderId="16" xfId="0" applyNumberFormat="1" applyFont="1" applyFill="1" applyBorder="1" applyAlignment="1">
      <x:alignment vertical="center" wrapText="1"/>
    </x:xf>
    <x:xf numFmtId="201" fontId="0" fillId="4" borderId="16" xfId="0" applyNumberFormat="1" applyFont="1" applyFill="1" applyBorder="1" applyAlignment="1">
      <x:alignment vertical="center" wrapText="1"/>
    </x:xf>
    <x:xf numFmtId="200" fontId="0" fillId="4" borderId="9" xfId="0" applyNumberFormat="1" applyFont="1" applyFill="1" applyBorder="1" applyAlignment="1">
      <x:alignment vertical="center" wrapText="1"/>
    </x:xf>
    <x:xf numFmtId="0" fontId="3" fillId="0" borderId="10" xfId="0" applyNumberFormat="1" applyFont="1" applyFill="1" applyBorder="1" applyAlignment="1">
      <x:alignment vertical="center" wrapText="1"/>
    </x:xf>
    <x:xf numFmtId="201" fontId="0" fillId="4" borderId="11" xfId="0" applyNumberFormat="1" applyFont="1" applyFill="1" applyBorder="1" applyAlignment="1">
      <x:alignment vertical="center" wrapText="1"/>
    </x:xf>
    <x:xf numFmtId="0" fontId="3" fillId="0" borderId="12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0" fontId="6" fillId="2" borderId="18" xfId="0" applyNumberFormat="1" applyFont="1" applyFill="1" applyBorder="1" applyAlignment="1">
      <x:alignment horizontal="center" wrapText="1"/>
    </x:xf>
    <x:xf numFmtId="0" fontId="6" fillId="2" borderId="19" xfId="0" applyNumberFormat="1" applyFont="1" applyFill="1" applyBorder="1" applyAlignment="1">
      <x:alignment horizontal="center" wrapText="1"/>
    </x:xf>
    <x:xf numFmtId="0" fontId="6" fillId="6" borderId="19" xfId="0" applyNumberFormat="1" applyFont="1" applyFill="1" applyBorder="1" applyAlignment="1">
      <x:alignment horizontal="center" wrapText="1"/>
    </x:xf>
    <x:xf numFmtId="0" fontId="6" fillId="6" borderId="20" xfId="0" applyNumberFormat="1" applyFont="1" applyFill="1" applyBorder="1" applyAlignment="1">
      <x:alignment horizontal="center" wrapText="1"/>
    </x:xf>
    <x:xf numFmtId="0" fontId="0" fillId="0" borderId="21" xfId="0" applyNumberFormat="1" applyFont="1" applyFill="1" applyBorder="1"/>
    <x:xf numFmtId="0" fontId="0" fillId="0" borderId="0" xfId="0" applyNumberFormat="1" applyFont="1" applyFill="1" applyBorder="1"/>
    <x:xf numFmtId="0" fontId="0" fillId="0" borderId="22" xfId="0" applyNumberFormat="1" applyFont="1" applyFill="1" applyBorder="1"/>
    <x:xf numFmtId="204" fontId="0" fillId="0" borderId="21" xfId="0" applyNumberFormat="1" applyFont="1" applyFill="1" applyBorder="1"/>
    <x:xf numFmtId="203" fontId="0" fillId="0" borderId="22" xfId="0" applyNumberFormat="1" applyFont="1" applyFill="1" applyBorder="1"/>
    <x:xf numFmtId="204" fontId="0" fillId="0" borderId="23" xfId="0" applyNumberFormat="1" applyFont="1" applyFill="1" applyBorder="1"/>
    <x:xf numFmtId="205" fontId="0" fillId="0" borderId="24" xfId="0" applyNumberFormat="1" applyFont="1" applyFill="1" applyBorder="1"/>
    <x:xf numFmtId="203" fontId="0" fillId="5" borderId="24" xfId="0" applyNumberFormat="1" applyFont="1" applyFill="1" applyBorder="1"/>
    <x:xf numFmtId="203" fontId="0" fillId="0" borderId="24" xfId="0" applyNumberFormat="1" applyFont="1" applyFill="1" applyBorder="1"/>
    <x:xf numFmtId="203" fontId="0" fillId="0" borderId="25" xfId="0" applyNumberFormat="1" applyFont="1" applyFill="1" applyBorder="1"/>
    <x:xf numFmtId="0" fontId="6" fillId="2" borderId="26" xfId="0" applyNumberFormat="1" applyFont="1" applyFill="1" applyBorder="1" applyAlignment="1">
      <x:alignment horizontal="center" wrapText="1"/>
    </x:xf>
    <x:xf numFmtId="0" fontId="6" fillId="2" borderId="27" xfId="0" applyNumberFormat="1" applyFont="1" applyFill="1" applyBorder="1" applyAlignment="1">
      <x:alignment horizontal="center" wrapText="1"/>
    </x:xf>
    <x:xf numFmtId="0" fontId="6" fillId="6" borderId="27" xfId="0" applyNumberFormat="1" applyFont="1" applyFill="1" applyBorder="1" applyAlignment="1">
      <x:alignment horizontal="center" wrapText="1"/>
    </x:xf>
    <x:xf numFmtId="0" fontId="6" fillId="6" borderId="28" xfId="0" applyNumberFormat="1" applyFont="1" applyFill="1" applyBorder="1" applyAlignment="1">
      <x:alignment horizontal="center" wrapText="1"/>
    </x:xf>
    <x:xf numFmtId="0" fontId="0" fillId="0" borderId="29" xfId="0" applyNumberFormat="1" applyFont="1" applyFill="1" applyBorder="1"/>
    <x:xf numFmtId="0" fontId="0" fillId="0" borderId="30" xfId="0" applyNumberFormat="1" applyFont="1" applyFill="1" applyBorder="1"/>
    <x:xf numFmtId="204" fontId="0" fillId="0" borderId="29" xfId="0" applyNumberFormat="1" applyFont="1" applyFill="1" applyBorder="1"/>
    <x:xf numFmtId="203" fontId="0" fillId="0" borderId="30" xfId="0" applyNumberFormat="1" applyFont="1" applyFill="1" applyBorder="1"/>
    <x:xf numFmtId="204" fontId="0" fillId="0" borderId="31" xfId="0" applyNumberFormat="1" applyFont="1" applyFill="1" applyBorder="1"/>
    <x:xf numFmtId="205" fontId="0" fillId="0" borderId="32" xfId="0" applyNumberFormat="1" applyFont="1" applyFill="1" applyBorder="1"/>
    <x:xf numFmtId="203" fontId="0" fillId="5" borderId="32" xfId="0" applyNumberFormat="1" applyFont="1" applyFill="1" applyBorder="1"/>
    <x:xf numFmtId="203" fontId="0" fillId="0" borderId="32" xfId="0" applyNumberFormat="1" applyFont="1" applyFill="1" applyBorder="1"/>
    <x:xf numFmtId="203" fontId="0" fillId="0" borderId="33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0" fillId="7" borderId="1" xfId="0" applyNumberFormat="1" applyFont="1" applyFill="1" applyBorder="1"/>
    <x:xf numFmtId="0" fontId="1" fillId="7" borderId="1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horizontal="center" wrapText="1"/>
    </x:xf>
    <x:xf numFmtId="0" fontId="0" fillId="8" borderId="1" xfId="0" applyNumberFormat="1" applyFont="1" applyFill="1" applyBorder="1"/>
    <x:xf numFmtId="0" fontId="3" fillId="8" borderId="1" xfId="0" applyNumberFormat="1" applyFont="1" applyFill="1" applyBorder="1"/>
    <x:xf numFmtId="0" fontId="3" fillId="8" borderId="1" xfId="0" applyNumberFormat="1" applyFont="1" applyFill="1" applyBorder="1" applyAlignment="1">
      <x:alignment wrapText="1"/>
    </x:xf>
    <x:xf numFmtId="0" fontId="3" fillId="8" borderId="1" xfId="0" applyNumberFormat="1" applyFont="1" applyFill="1" applyBorder="1" applyAlignment="1">
      <x:alignment horizontal="center"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/>
    <x:xf numFmtId="201" fontId="10" fillId="5" borderId="0" xfId="0" applyNumberFormat="1" applyFont="1" applyFill="1" applyBorder="1"/>
    <x:xf numFmtId="201" fontId="10" fillId="5" borderId="0" xfId="0" applyNumberFormat="1" applyFont="1" applyFill="1" applyBorder="1" applyAlignment="1">
      <x:alignment horizontal="center"/>
    </x:xf>
    <x:xf numFmtId="201" fontId="10" fillId="5" borderId="0" xfId="0" applyNumberFormat="1" applyFont="1" applyFill="1" applyBorder="1" applyAlignment="1">
      <x:alignment horizontal="center" vertical="center"/>
    </x:xf>
    <x:xf numFmtId="0" fontId="10" fillId="5" borderId="1" xfId="0" applyNumberFormat="1" applyFont="1" applyFill="1" applyBorder="1"/>
    <x:xf numFmtId="201" fontId="10" fillId="5" borderId="1" xfId="0" applyNumberFormat="1" applyFont="1" applyFill="1" applyBorder="1"/>
    <x:xf numFmtId="201" fontId="10" fillId="5" borderId="1" xfId="0" applyNumberFormat="1" applyFont="1" applyFill="1" applyBorder="1" applyAlignment="1">
      <x:alignment horizontal="center"/>
    </x:xf>
    <x:xf numFmtId="201" fontId="10" fillId="5" borderId="1" xfId="0" applyNumberFormat="1" applyFont="1" applyFill="1" applyBorder="1" applyAlignment="1">
      <x:alignment horizontal="center" vertical="center"/>
    </x:xf>
    <x:xf numFmtId="0" fontId="6" fillId="2" borderId="34" xfId="0" applyNumberFormat="1" applyFont="1" applyFill="1" applyBorder="1" applyAlignment="1">
      <x:alignment horizontal="center" vertical="center"/>
    </x:xf>
    <x:xf numFmtId="0" fontId="6" fillId="2" borderId="35" xfId="0" applyNumberFormat="1" applyFont="1" applyFill="1" applyBorder="1" applyAlignment="1">
      <x:alignment horizontal="center" vertical="center"/>
    </x:xf>
    <x:xf numFmtId="0" fontId="6" fillId="2" borderId="36" xfId="0" applyNumberFormat="1" applyFont="1" applyFill="1" applyBorder="1" applyAlignment="1">
      <x:alignment horizontal="center" vertical="center"/>
    </x:xf>
    <x:xf numFmtId="0" fontId="6" fillId="2" borderId="37" xfId="0" applyNumberFormat="1" applyFont="1" applyFill="1" applyBorder="1" applyAlignment="1">
      <x:alignment horizontal="center" vertical="center"/>
    </x:xf>
    <x:xf numFmtId="0" fontId="6" fillId="2" borderId="38" xfId="0" applyNumberFormat="1" applyFont="1" applyFill="1" applyBorder="1" applyAlignment="1">
      <x:alignment horizontal="center" vertical="center"/>
    </x:xf>
    <x:xf numFmtId="0" fontId="6" fillId="2" borderId="39" xfId="0" applyNumberFormat="1" applyFont="1" applyFill="1" applyBorder="1" applyAlignment="1">
      <x:alignment horizontal="center" vertical="center"/>
    </x:xf>
    <x:xf numFmtId="201" fontId="10" fillId="5" borderId="2" xfId="0" applyNumberFormat="1" applyFont="1" applyFill="1" applyBorder="1" applyAlignment="1">
      <x:alignment horizontal="center" vertical="center"/>
    </x:xf>
    <x:xf numFmtId="201" fontId="10" fillId="5" borderId="14" xfId="0" applyNumberFormat="1" applyFont="1" applyFill="1" applyBorder="1" applyAlignment="1">
      <x:alignment horizontal="center" vertical="center"/>
    </x:xf>
    <x:xf numFmtId="201" fontId="10" fillId="5" borderId="3" xfId="0" applyNumberFormat="1" applyFont="1" applyFill="1" applyBorder="1" applyAlignment="1">
      <x:alignment horizontal="center" vertical="center"/>
    </x:xf>
    <x:xf numFmtId="201" fontId="10" fillId="5" borderId="6" xfId="0" applyNumberFormat="1" applyFont="1" applyFill="1" applyBorder="1" applyAlignment="1">
      <x:alignment horizontal="center" vertical="center"/>
    </x:xf>
    <x:xf numFmtId="201" fontId="10" fillId="5" borderId="15" xfId="0" applyNumberFormat="1" applyFont="1" applyFill="1" applyBorder="1" applyAlignment="1">
      <x:alignment horizontal="center" vertical="center"/>
    </x:xf>
    <x:xf numFmtId="201" fontId="10" fillId="5" borderId="7" xfId="0" applyNumberFormat="1" applyFont="1" applyFill="1" applyBorder="1" applyAlignment="1">
      <x:alignment horizontal="center" vertical="center"/>
    </x:xf>
    <x:xf numFmtId="201" fontId="10" fillId="5" borderId="8" xfId="0" applyNumberFormat="1" applyFont="1" applyFill="1" applyBorder="1" applyAlignment="1">
      <x:alignment horizontal="center" vertical="center"/>
    </x:xf>
    <x:xf numFmtId="201" fontId="10" fillId="5" borderId="16" xfId="0" applyNumberFormat="1" applyFont="1" applyFill="1" applyBorder="1" applyAlignment="1">
      <x:alignment horizontal="center" vertical="center"/>
    </x:xf>
    <x:xf numFmtId="201" fontId="10" fillId="5" borderId="9" xfId="0" applyNumberFormat="1" applyFont="1" applyFill="1" applyBorder="1" applyAlignment="1">
      <x:alignment horizontal="center" vertical="center"/>
    </x:xf>
    <x:xf numFmtId="201" fontId="10" fillId="5" borderId="12" xfId="0" applyNumberFormat="1" applyFont="1" applyFill="1" applyBorder="1" applyAlignment="1">
      <x:alignment horizontal="center" vertical="center"/>
    </x:xf>
    <x:xf numFmtId="201" fontId="10" fillId="5" borderId="17" xfId="0" applyNumberFormat="1" applyFont="1" applyFill="1" applyBorder="1" applyAlignment="1">
      <x:alignment horizontal="center" vertical="center"/>
    </x:xf>
    <x:xf numFmtId="201" fontId="10" fillId="5" borderId="13" xfId="0" applyNumberFormat="1" applyFont="1" applyFill="1" applyBorder="1" applyAlignment="1">
      <x:alignment horizontal="center" vertical="center"/>
    </x:xf>
    <x:xf numFmtId="202" fontId="10" fillId="5" borderId="0" xfId="0" applyNumberFormat="1" applyFont="1" applyFill="1" applyBorder="1"/>
    <x:xf numFmtId="202" fontId="10" fillId="5" borderId="0" xfId="0" applyNumberFormat="1" applyFont="1" applyFill="1" applyBorder="1" applyAlignment="1">
      <x:alignment horizontal="center"/>
    </x:xf>
    <x:xf numFmtId="202" fontId="10" fillId="5" borderId="0" xfId="0" applyNumberFormat="1" applyFont="1" applyFill="1" applyBorder="1" applyAlignment="1">
      <x:alignment horizontal="center" vertical="center"/>
    </x:xf>
    <x:xf numFmtId="202" fontId="10" fillId="5" borderId="1" xfId="0" applyNumberFormat="1" applyFont="1" applyFill="1" applyBorder="1"/>
    <x:xf numFmtId="202" fontId="10" fillId="5" borderId="1" xfId="0" applyNumberFormat="1" applyFont="1" applyFill="1" applyBorder="1" applyAlignment="1">
      <x:alignment horizontal="center"/>
    </x:xf>
    <x:xf numFmtId="202" fontId="10" fillId="5" borderId="1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14" xfId="0" applyNumberFormat="1" applyFont="1" applyFill="1" applyBorder="1" applyAlignment="1">
      <x:alignment horizontal="center" vertical="center"/>
    </x:xf>
    <x:xf numFmtId="202" fontId="10" fillId="5" borderId="3" xfId="0" applyNumberFormat="1" applyFont="1" applyFill="1" applyBorder="1" applyAlignment="1">
      <x:alignment horizontal="center" vertical="center"/>
    </x:xf>
    <x:xf numFmtId="202" fontId="10" fillId="5" borderId="6" xfId="0" applyNumberFormat="1" applyFont="1" applyFill="1" applyBorder="1" applyAlignment="1">
      <x:alignment horizontal="center" vertical="center"/>
    </x:xf>
    <x:xf numFmtId="202" fontId="10" fillId="5" borderId="15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8" xfId="0" applyNumberFormat="1" applyFont="1" applyFill="1" applyBorder="1" applyAlignment="1">
      <x:alignment horizontal="center" vertical="center"/>
    </x:xf>
    <x:xf numFmtId="202" fontId="10" fillId="5" borderId="16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2" fontId="10" fillId="5" borderId="12" xfId="0" applyNumberFormat="1" applyFont="1" applyFill="1" applyBorder="1" applyAlignment="1">
      <x:alignment horizontal="center" vertical="center"/>
    </x:xf>
    <x:xf numFmtId="202" fontId="10" fillId="5" borderId="17" xfId="0" applyNumberFormat="1" applyFont="1" applyFill="1" applyBorder="1" applyAlignment="1">
      <x:alignment horizontal="center" vertical="center"/>
    </x:xf>
    <x:xf numFmtId="202" fontId="10" fillId="5" borderId="13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11" fillId="5" borderId="0" xfId="0" applyNumberFormat="1" applyFont="1" applyFill="1" applyBorder="1"/>
    <x:xf numFmtId="0" fontId="11" fillId="5" borderId="1" xfId="0" applyNumberFormat="1" applyFont="1" applyFill="1" applyBorder="1"/>
    <x:xf numFmtId="200" fontId="11" fillId="5" borderId="0" xfId="0" applyNumberFormat="1" applyFont="1" applyFill="1" applyBorder="1"/>
    <x:xf numFmtId="200" fontId="11" fillId="5" borderId="1" xfId="0" applyNumberFormat="1" applyFont="1" applyFill="1" applyBorder="1"/>
    <x:xf numFmtId="204" fontId="11" fillId="5" borderId="0" xfId="0" applyNumberFormat="1" applyFont="1" applyFill="1" applyBorder="1"/>
    <x:xf numFmtId="204" fontId="11" fillId="5" borderId="1" xfId="0" applyNumberFormat="1" applyFont="1" applyFill="1" applyBorder="1"/>
    <x:xf numFmtId="201" fontId="11" fillId="5" borderId="0" xfId="0" applyNumberFormat="1" applyFont="1" applyFill="1" applyBorder="1"/>
    <x:xf numFmtId="201" fontId="11" fillId="5" borderId="1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14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0" fillId="5" borderId="4" xfId="0" applyNumberFormat="1" applyFont="1" applyFill="1" applyBorder="1"/>
    <x:xf numFmtId="201" fontId="11" fillId="5" borderId="5" xfId="0" applyNumberFormat="1" applyFont="1" applyFill="1" applyBorder="1"/>
    <x:xf numFmtId="0" fontId="0" fillId="5" borderId="6" xfId="0" applyNumberFormat="1" applyFont="1" applyFill="1" applyBorder="1"/>
    <x:xf numFmtId="200" fontId="11" fillId="5" borderId="15" xfId="0" applyNumberFormat="1" applyFont="1" applyFill="1" applyBorder="1"/>
    <x:xf numFmtId="204" fontId="11" fillId="5" borderId="15" xfId="0" applyNumberFormat="1" applyFont="1" applyFill="1" applyBorder="1"/>
    <x:xf numFmtId="201" fontId="11" fillId="5" borderId="15" xfId="0" applyNumberFormat="1" applyFont="1" applyFill="1" applyBorder="1"/>
    <x:xf numFmtId="201" fontId="11" fillId="5" borderId="7" xfId="0" applyNumberFormat="1" applyFont="1" applyFill="1" applyBorder="1"/>
    <x:xf numFmtId="0" fontId="6" fillId="7" borderId="8" xfId="0" applyNumberFormat="1" applyFont="1" applyFill="1" applyBorder="1" applyAlignment="1">
      <x:alignment horizontal="center"/>
    </x:xf>
    <x:xf numFmtId="0" fontId="6" fillId="7" borderId="16" xfId="0" applyNumberFormat="1" applyFont="1" applyFill="1" applyBorder="1" applyAlignment="1">
      <x:alignment horizontal="center"/>
    </x:xf>
    <x:xf numFmtId="0" fontId="6" fillId="7" borderId="9" xfId="0" applyNumberFormat="1" applyFont="1" applyFill="1" applyBorder="1" applyAlignment="1">
      <x:alignment horizontal="center"/>
    </x:xf>
    <x:xf numFmtId="0" fontId="0" fillId="5" borderId="10" xfId="0" applyNumberFormat="1" applyFont="1" applyFill="1" applyBorder="1"/>
    <x:xf numFmtId="201" fontId="11" fillId="5" borderId="11" xfId="0" applyNumberFormat="1" applyFont="1" applyFill="1" applyBorder="1"/>
    <x:xf numFmtId="0" fontId="0" fillId="5" borderId="12" xfId="0" applyNumberFormat="1" applyFont="1" applyFill="1" applyBorder="1"/>
    <x:xf numFmtId="200" fontId="11" fillId="5" borderId="17" xfId="0" applyNumberFormat="1" applyFont="1" applyFill="1" applyBorder="1"/>
    <x:xf numFmtId="204" fontId="11" fillId="5" borderId="17" xfId="0" applyNumberFormat="1" applyFont="1" applyFill="1" applyBorder="1"/>
    <x:xf numFmtId="201" fontId="11" fillId="5" borderId="17" xfId="0" applyNumberFormat="1" applyFont="1" applyFill="1" applyBorder="1"/>
    <x:xf numFmtId="201" fontId="11" fillId="5" borderId="13" xfId="0" applyNumberFormat="1" applyFont="1" applyFill="1" applyBorder="1"/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wrapText="1"/>
    </x:xf>
    <x:xf numFmtId="0" fontId="3" fillId="9" borderId="1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/>
    <x:xf numFmtId="0" fontId="6" fillId="2" borderId="14" xfId="0" applyNumberFormat="1" applyFont="1" applyFill="1" applyBorder="1"/>
    <x:xf numFmtId="0" fontId="6" fillId="2" borderId="3" xfId="0" applyNumberFormat="1" applyFont="1" applyFill="1" applyBorder="1"/>
    <x:xf numFmtId="0" fontId="3" fillId="9" borderId="4" xfId="0" applyNumberFormat="1" applyFont="1" applyFill="1" applyBorder="1" applyAlignment="1">
      <x:alignment vertical="center" wrapText="1"/>
    </x:xf>
    <x:xf numFmtId="0" fontId="3" fillId="9" borderId="5" xfId="0" applyNumberFormat="1" applyFont="1" applyFill="1" applyBorder="1" applyAlignment="1">
      <x:alignment vertical="center" wrapText="1"/>
    </x:xf>
    <x:xf numFmtId="0" fontId="3" fillId="9" borderId="6" xfId="0" applyNumberFormat="1" applyFont="1" applyFill="1" applyBorder="1" applyAlignment="1">
      <x:alignment vertical="center" wrapText="1"/>
    </x:xf>
    <x:xf numFmtId="0" fontId="3" fillId="9" borderId="15" xfId="0" applyNumberFormat="1" applyFont="1" applyFill="1" applyBorder="1" applyAlignment="1">
      <x:alignment vertical="center" wrapText="1"/>
    </x:xf>
    <x:xf numFmtId="0" fontId="3" fillId="9" borderId="7" xfId="0" applyNumberFormat="1" applyFont="1" applyFill="1" applyBorder="1" applyAlignment="1">
      <x:alignment vertical="center" wrapText="1"/>
    </x:xf>
    <x:xf numFmtId="0" fontId="6" fillId="2" borderId="8" xfId="0" applyNumberFormat="1" applyFont="1" applyFill="1" applyBorder="1"/>
    <x:xf numFmtId="0" fontId="6" fillId="2" borderId="16" xfId="0" applyNumberFormat="1" applyFont="1" applyFill="1" applyBorder="1"/>
    <x:xf numFmtId="0" fontId="6" fillId="2" borderId="9" xfId="0" applyNumberFormat="1" applyFont="1" applyFill="1" applyBorder="1"/>
    <x:xf numFmtId="0" fontId="3" fillId="9" borderId="10" xfId="0" applyNumberFormat="1" applyFont="1" applyFill="1" applyBorder="1" applyAlignment="1">
      <x:alignment vertical="center" wrapText="1"/>
    </x:xf>
    <x:xf numFmtId="0" fontId="3" fillId="9" borderId="11" xfId="0" applyNumberFormat="1" applyFont="1" applyFill="1" applyBorder="1" applyAlignment="1">
      <x:alignment vertical="center" wrapText="1"/>
    </x:xf>
    <x:xf numFmtId="0" fontId="3" fillId="9" borderId="12" xfId="0" applyNumberFormat="1" applyFont="1" applyFill="1" applyBorder="1" applyAlignment="1">
      <x:alignment vertical="center" wrapText="1"/>
    </x:xf>
    <x:xf numFmtId="0" fontId="3" fillId="9" borderId="17" xfId="0" applyNumberFormat="1" applyFont="1" applyFill="1" applyBorder="1" applyAlignment="1">
      <x:alignment vertical="center" wrapText="1"/>
    </x:xf>
    <x:xf numFmtId="0" fontId="3" fillId="9" borderId="13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201" fontId="11" fillId="0" borderId="0" xfId="0" applyNumberFormat="1" applyFont="1" applyFill="1" applyBorder="1"/>
    <x:xf numFmtId="201" fontId="11" fillId="0" borderId="1" xfId="0" applyNumberFormat="1" applyFont="1" applyFill="1" applyBorder="1"/>
    <x:xf numFmtId="202" fontId="11" fillId="0" borderId="0" xfId="0" applyNumberFormat="1" applyFont="1" applyFill="1" applyBorder="1"/>
    <x:xf numFmtId="202" fontId="11" fillId="0" borderId="1" xfId="0" applyNumberFormat="1" applyFont="1" applyFill="1" applyBorder="1"/>
    <x:xf numFmtId="0" fontId="11" fillId="0" borderId="4" xfId="0" applyNumberFormat="1" applyFont="1" applyFill="1" applyBorder="1"/>
    <x:xf numFmtId="202" fontId="11" fillId="0" borderId="5" xfId="0" applyNumberFormat="1" applyFont="1" applyFill="1" applyBorder="1"/>
    <x:xf numFmtId="0" fontId="11" fillId="0" borderId="6" xfId="0" applyNumberFormat="1" applyFont="1" applyFill="1" applyBorder="1"/>
    <x:xf numFmtId="201" fontId="11" fillId="0" borderId="15" xfId="0" applyNumberFormat="1" applyFont="1" applyFill="1" applyBorder="1"/>
    <x:xf numFmtId="202" fontId="11" fillId="0" borderId="7" xfId="0" applyNumberFormat="1" applyFont="1" applyFill="1" applyBorder="1"/>
    <x:xf numFmtId="0" fontId="11" fillId="0" borderId="10" xfId="0" applyNumberFormat="1" applyFont="1" applyFill="1" applyBorder="1"/>
    <x:xf numFmtId="202" fontId="11" fillId="0" borderId="11" xfId="0" applyNumberFormat="1" applyFont="1" applyFill="1" applyBorder="1"/>
    <x:xf numFmtId="0" fontId="11" fillId="0" borderId="12" xfId="0" applyNumberFormat="1" applyFont="1" applyFill="1" applyBorder="1"/>
    <x:xf numFmtId="201" fontId="11" fillId="0" borderId="17" xfId="0" applyNumberFormat="1" applyFont="1" applyFill="1" applyBorder="1"/>
    <x:xf numFmtId="202" fontId="11" fillId="0" borderId="13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3" fillId="4" borderId="4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 applyAlignment="1">
      <x:alignment wrapText="1"/>
    </x:xf>
    <x:xf numFmtId="0" fontId="6" fillId="7" borderId="8" xfId="0" applyNumberFormat="1" applyFont="1" applyFill="1" applyBorder="1"/>
    <x:xf numFmtId="0" fontId="6" fillId="7" borderId="9" xfId="0" applyNumberFormat="1" applyFont="1" applyFill="1" applyBorder="1"/>
    <x:xf numFmtId="0" fontId="3" fillId="4" borderId="10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0" fontId="0" fillId="5" borderId="14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15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5" borderId="16" xfId="0" applyNumberFormat="1" applyFont="1" applyFill="1" applyBorder="1" applyAlignment="1">
      <x:alignment wrapText="1"/>
    </x:xf>
    <x:xf numFmtId="0" fontId="0" fillId="5" borderId="9" xfId="0" applyNumberFormat="1" applyFont="1" applyFill="1" applyBorder="1" applyAlignment="1">
      <x:alignment wrapText="1"/>
    </x:xf>
    <x:xf numFmtId="0" fontId="0" fillId="5" borderId="10" xfId="0" applyNumberFormat="1" applyFont="1" applyFill="1" applyBorder="1" applyAlignment="1">
      <x:alignment wrapText="1"/>
    </x:xf>
    <x:xf numFmtId="0" fontId="0" fillId="5" borderId="11" xfId="0" applyNumberFormat="1" applyFont="1" applyFill="1" applyBorder="1" applyAlignment="1">
      <x:alignment wrapText="1"/>
    </x:xf>
    <x:xf numFmtId="0" fontId="0" fillId="5" borderId="12" xfId="0" applyNumberFormat="1" applyFont="1" applyFill="1" applyBorder="1" applyAlignment="1">
      <x:alignment wrapText="1"/>
    </x:xf>
    <x:xf numFmtId="0" fontId="0" fillId="5" borderId="17" xfId="0" applyNumberFormat="1" applyFont="1" applyFill="1" applyBorder="1" applyAlignment="1">
      <x:alignment wrapText="1"/>
    </x:xf>
    <x:xf numFmtId="0" fontId="0" fillId="5" borderId="13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0" fillId="3" borderId="14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3" borderId="15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6e1fe2043427d" /><Relationship Type="http://schemas.openxmlformats.org/officeDocument/2006/relationships/theme" Target="/xl/theme/theme1.xml" Id="R08366c9893f34819" /><Relationship Type="http://schemas.openxmlformats.org/officeDocument/2006/relationships/sharedStrings" Target="/xl/sharedStrings.xml" Id="Re9e83d908f174cb4" /><Relationship Type="http://schemas.openxmlformats.org/officeDocument/2006/relationships/worksheet" Target="/xl/worksheets/sheet1.xml" Id="Re293fecdc03d4713" /><Relationship Type="http://schemas.openxmlformats.org/officeDocument/2006/relationships/worksheet" Target="/xl/worksheets/sheet2.xml" Id="R9ef51a6a01424a7b" /><Relationship Type="http://schemas.openxmlformats.org/officeDocument/2006/relationships/worksheet" Target="/xl/worksheets/sheet3.xml" Id="R34850d2037514433" /><Relationship Type="http://schemas.openxmlformats.org/officeDocument/2006/relationships/worksheet" Target="/xl/worksheets/sheet4.xml" Id="R5f757521bb3746ee" /><Relationship Type="http://schemas.openxmlformats.org/officeDocument/2006/relationships/worksheet" Target="/xl/worksheets/sheet5.xml" Id="R146374eab95b4ab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422c4fe1bba406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Projected Debt Balance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Avalanche Balance</c:v>
          </c:tx>
          <c:cat>
            <c:strRef>
              <c:f>'Dashboard'!$P$2:$P$182</c:f>
              <c:strCache>
                <c:ptCount val="0"/>
              </c:strCache>
            </c:strRef>
          </c:cat>
          <c:val>
            <c:numRef>
              <c:f>'Dashboard'!$Q$2:$Q$182</c:f>
              <c:numCache>
                <c:formatCode>$#,##0;[Red]($#,##0);-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Snowball Balance</c:v>
          </c:tx>
          <c:cat>
            <c:strRef>
              <c:f>'Dashboard'!$P$2:$P$182</c:f>
              <c:strCache>
                <c:ptCount val="0"/>
              </c:strCache>
            </c:strRef>
          </c:cat>
          <c:val>
            <c:numRef>
              <c:f>'Dashboard'!$R$2:$R$182</c:f>
              <c:numCache>
                <c:formatCode>$#,##0;[Red]($#,##0);-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22c4fe1bba406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9b7c920929e405a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7" hidden="0" customWidth="1"/>
    <x:col min="3" max="3" width="13" hidden="0" customWidth="1"/>
    <x:col min="4" max="4" width="18" hidden="0" customWidth="1"/>
    <x:col min="5" max="5" width="16" hidden="0" customWidth="1"/>
    <x:col min="6" max="6" width="16" hidden="0" customWidth="1"/>
    <x:col min="7" max="7" width="3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223" t="str">
        <x:v>Canadian Debt Payoff Dashboard</x:v>
      </x:c>
      <x:c r="B1" s="223"/>
      <x:c r="C1" s="223"/>
      <x:c r="D1" s="223"/>
      <x:c r="E1" s="223"/>
      <x:c r="F1" s="223"/>
      <x:c r="G1" s="223"/>
      <x:c r="H1" s="223"/>
      <x:c r="I1" s="223"/>
      <x:c r="J1" s="223"/>
      <x:c r="K1" s="223"/>
      <x:c r="L1" s="223"/>
      <x:c r="M1" s="223"/>
      <x:c r="N1" s="223"/>
      <x:c r="P1" t="str">
        <x:v>Month</x:v>
      </x:c>
      <x:c r="Q1" t="str">
        <x:v>Avalanche Balance</x:v>
      </x:c>
      <x:c r="R1" t="str">
        <x:v>Snowball Balance</x:v>
      </x:c>
    </x:row>
    <x:row r="2" ht="24" customHeight="1">
      <x:c r="A2" s="225" t="str">
        <x:v>Compare the avalanche method (highest APR first) with the snowball method (smallest balance first).</x:v>
      </x:c>
      <x:c r="B2" s="225"/>
      <x:c r="C2" s="225"/>
      <x:c r="D2" s="225"/>
      <x:c r="E2" s="225"/>
      <x:c r="F2" s="225"/>
      <x:c r="G2" s="225"/>
      <x:c r="H2" s="225"/>
      <x:c r="I2" s="225"/>
      <x:c r="J2" s="225"/>
      <x:c r="K2" s="225"/>
      <x:c r="L2" s="225"/>
      <x:c r="M2" s="225"/>
      <x:c r="N2" s="225"/>
      <x:c r="P2" t="n">
        <x:f>0</x:f>
        <x:v>0</x:v>
      </x:c>
      <x:c r="Q2" s="25" t="n">
        <x:f>Inputs!$B$10</x:f>
        <x:v>25500</x:v>
      </x:c>
      <x:c r="R2" s="25" t="n">
        <x:f>Inputs!$B$10</x:f>
        <x:v>25500</x:v>
      </x:c>
    </x:row>
    <x:row r="3">
      <x:c r="P3" t="n">
        <x:f>1</x:f>
        <x:v>1</x:v>
      </x:c>
      <x:c r="Q3" s="25" t="n">
        <x:f>'Avalanche Plan'!$F$8</x:f>
        <x:v>24658.954166666666</x:v>
      </x:c>
      <x:c r="R3" s="25" t="n">
        <x:f>'Snowball Plan'!$F$8</x:f>
        <x:v>24658.954166666663</x:v>
      </x:c>
    </x:row>
    <x:row r="4">
      <x:c r="A4" s="239" t="str">
        <x:v>Total Starting Debt</x:v>
      </x:c>
      <x:c r="B4" s="240"/>
      <x:c r="C4" s="241"/>
      <x:c r="D4" s="239" t="str">
        <x:v>Monthly Debt Budget</x:v>
      </x:c>
      <x:c r="E4" s="240"/>
      <x:c r="F4" s="241"/>
      <x:c r="P4" t="n">
        <x:f>2</x:f>
        <x:v>2</x:v>
      </x:c>
      <x:c r="Q4" s="25" t="n">
        <x:f>'Avalanche Plan'!$F$9</x:f>
        <x:v>23808.50981427083</x:v>
      </x:c>
      <x:c r="R4" s="25" t="n">
        <x:f>'Snowball Plan'!$F$9</x:f>
        <x:v>23811.1139809375</x:v>
      </x:c>
    </x:row>
    <x:row r="5">
      <x:c r="A5" s="245" t="n">
        <x:f>Inputs!$B$10</x:f>
        <x:v>25500</x:v>
      </x:c>
      <x:c r="B5" s="246"/>
      <x:c r="C5" s="247"/>
      <x:c r="D5" s="245" t="n">
        <x:f>Inputs!$B$12</x:f>
        <x:v>1150</x:v>
      </x:c>
      <x:c r="E5" s="246"/>
      <x:c r="F5" s="247"/>
      <x:c r="P5" t="n">
        <x:f>3</x:f>
        <x:v>3</x:v>
      </x:c>
      <x:c r="Q5" s="25" t="n">
        <x:f>'Avalanche Plan'!$F$10</x:f>
        <x:v>22948.54293098135</x:v>
      </x:c>
      <x:c r="R5" s="25" t="n">
        <x:f>'Snowball Plan'!$F$10</x:f>
        <x:v>22956.415066398018</x:v>
      </x:c>
    </x:row>
    <x:row r="6">
      <x:c r="A6" s="248"/>
      <x:c r="B6" s="249"/>
      <x:c r="C6" s="250"/>
      <x:c r="D6" s="248"/>
      <x:c r="E6" s="249"/>
      <x:c r="F6" s="250"/>
      <x:c r="P6" t="n">
        <x:f>4</x:f>
        <x:v>4</x:v>
      </x:c>
      <x:c r="Q6" s="25" t="n">
        <x:f>'Avalanche Plan'!$F$11</x:f>
        <x:v>22078.92767680345</x:v>
      </x:c>
      <x:c r="R6" s="25" t="n">
        <x:f>'Snowball Plan'!$F$11</x:f>
        <x:v>22094.79231335094</x:v>
      </x:c>
    </x:row>
    <x:row r="7">
      <x:c r="P7" t="n">
        <x:f>5</x:f>
        <x:v>5</x:v>
      </x:c>
      <x:c r="Q7" s="25" t="n">
        <x:f>'Avalanche Plan'!$F$12</x:f>
        <x:v>21199.536354923886</x:v>
      </x:c>
      <x:c r="R7" s="25" t="n">
        <x:f>'Snowball Plan'!$F$12</x:f>
        <x:v>21226.17986903347</x:v>
      </x:c>
    </x:row>
    <x:row r="8">
      <x:c r="A8" s="239" t="str">
        <x:v>Monthly Minimums</x:v>
      </x:c>
      <x:c r="B8" s="240"/>
      <x:c r="C8" s="241"/>
      <x:c r="D8" s="239" t="str">
        <x:v>Debt-to-Income Ratio</x:v>
      </x:c>
      <x:c r="E8" s="240"/>
      <x:c r="F8" s="241"/>
      <x:c r="P8" t="n">
        <x:f>6</x:f>
        <x:v>6</x:v>
      </x:c>
      <x:c r="Q8" s="25" t="n">
        <x:f>'Avalanche Plan'!$F$13</x:f>
        <x:v>20310.239382592852</x:v>
      </x:c>
      <x:c r="R8" s="25" t="n">
        <x:f>'Snowball Plan'!$F$13</x:f>
        <x:v>20350.511127689664</x:v>
      </x:c>
    </x:row>
    <x:row r="9">
      <x:c r="A9" s="245" t="n">
        <x:f>Inputs!$B$11</x:f>
        <x:v>900</x:v>
      </x:c>
      <x:c r="B9" s="246"/>
      <x:c r="C9" s="247"/>
      <x:c r="D9" s="263" t="n">
        <x:f>IFERROR((Inputs!$B$7+Inputs!$B$8+Inputs!$B$11)/Inputs!$B$6,0)</x:f>
        <x:v>0.38571428571428573</x:v>
      </x:c>
      <x:c r="E9" s="264"/>
      <x:c r="F9" s="265"/>
      <x:c r="P9" t="n">
        <x:f>7</x:f>
        <x:v>7</x:v>
      </x:c>
      <x:c r="Q9" s="25" t="n">
        <x:f>'Avalanche Plan'!$F$14</x:f>
        <x:v>19410.90526153509</x:v>
      </x:c>
      <x:c r="R9" s="25" t="n">
        <x:f>'Snowball Plan'!$F$14</x:f>
        <x:v>19467.718720495664</x:v>
      </x:c>
    </x:row>
    <x:row r="10">
      <x:c r="A10" s="248"/>
      <x:c r="B10" s="249"/>
      <x:c r="C10" s="250"/>
      <x:c r="D10" s="266"/>
      <x:c r="E10" s="267"/>
      <x:c r="F10" s="268"/>
      <x:c r="P10" t="n">
        <x:f>8</x:f>
        <x:v>8</x:v>
      </x:c>
      <x:c r="Q10" s="25" t="n">
        <x:f>'Avalanche Plan'!$F$15</x:f>
        <x:v>18501.400547882433</x:v>
      </x:c>
      <x:c r="R10" s="25" t="n">
        <x:f>'Snowball Plan'!$F$15</x:f>
        <x:v>18577.734505335466</x:v>
      </x:c>
    </x:row>
    <x:row r="11">
      <x:c r="P11" t="n">
        <x:f>9</x:f>
        <x:v>9</x:v>
      </x:c>
      <x:c r="Q11" s="25" t="n">
        <x:f>'Avalanche Plan'!$F$16</x:f>
        <x:v>17581.58982161997</x:v>
      </x:c>
      <x:c r="R11" s="25" t="n">
        <x:f>'Snowball Plan'!$F$16</x:f>
        <x:v>17680.489556424807</x:v>
      </x:c>
    </x:row>
    <x:row r="12">
      <x:c r="P12" t="n">
        <x:f>10</x:f>
        <x:v>10</x:v>
      </x:c>
      <x:c r="Q12" s="25" t="n">
        <x:f>'Avalanche Plan'!$F$17</x:f>
        <x:v>16651.335655537798</x:v>
      </x:c>
      <x:c r="R12" s="25" t="n">
        <x:f>'Snowball Plan'!$F$17</x:f>
        <x:v>16775.188453870418</x:v>
      </x:c>
    </x:row>
    <x:row r="13">
      <x:c r="A13" s="287" t="str">
        <x:v>Method</x:v>
      </x:c>
      <x:c r="B13" s="288" t="str">
        <x:v>Payoff Date</x:v>
      </x:c>
      <x:c r="C13" s="288" t="str">
        <x:v>Months</x:v>
      </x:c>
      <x:c r="D13" s="288" t="str">
        <x:v>Total Interest</x:v>
      </x:c>
      <x:c r="E13" s="289" t="str">
        <x:v>Total Paid</x:v>
      </x:c>
      <x:c r="P13" t="n">
        <x:f>11</x:f>
        <x:v>11</x:v>
      </x:c>
      <x:c r="Q13" s="25" t="n">
        <x:f>'Avalanche Plan'!$F$18</x:f>
        <x:v>15710.498583680273</x:v>
      </x:c>
      <x:c r="R13" s="25" t="n">
        <x:f>'Snowball Plan'!$F$18</x:f>
        <x:v>15860.725196935982</x:v>
      </x:c>
    </x:row>
    <x:row r="14">
      <x:c r="A14" s="290" t="str">
        <x:v>Avalanche</x:v>
      </x:c>
      <x:c r="B14" s="281" t="n">
        <x:f>'Avalanche Plan'!$F$2</x:f>
        <x:v>47011</x:v>
      </x:c>
      <x:c r="C14" s="283" t="n">
        <x:f>'Avalanche Plan'!$D$3</x:f>
        <x:v>27</x:v>
      </x:c>
      <x:c r="D14" s="285" t="n">
        <x:f>'Avalanche Plan'!$B$3</x:f>
        <x:v>4448.681188674757</x:v>
      </x:c>
      <x:c r="E14" s="291" t="n">
        <x:f>'Avalanche Plan'!$F$3</x:f>
        <x:v>29948.68118867476</x:v>
      </x:c>
      <x:c r="P14" t="n">
        <x:f>12</x:f>
        <x:v>12</x:v>
      </x:c>
      <x:c r="Q14" s="25" t="n">
        <x:f>'Avalanche Plan'!$F$19</x:f>
        <x:v>14758.937069284526</x:v>
      </x:c>
      <x:c r="R14" s="25" t="n">
        <x:f>'Snowball Plan'!$F$19</x:f>
        <x:v>14937.00136439825</x:v>
      </x:c>
    </x:row>
    <x:row r="15">
      <x:c r="A15" s="292" t="str">
        <x:v>Snowball</x:v>
      </x:c>
      <x:c r="B15" s="293" t="n">
        <x:f>'Snowball Plan'!$F$2</x:f>
        <x:v>47011</x:v>
      </x:c>
      <x:c r="C15" s="294" t="n">
        <x:f>'Snowball Plan'!$D$3</x:f>
        <x:v>27</x:v>
      </x:c>
      <x:c r="D15" s="295" t="n">
        <x:f>'Snowball Plan'!$B$3</x:f>
        <x:v>5151.390304578429</x:v>
      </x:c>
      <x:c r="E15" s="296" t="n">
        <x:f>'Snowball Plan'!$F$3</x:f>
        <x:v>30651.39030457843</x:v>
      </x:c>
      <x:c r="P15" t="n">
        <x:f>13</x:f>
        <x:v>13</x:v>
      </x:c>
      <x:c r="Q15" s="25" t="n">
        <x:f>'Avalanche Plan'!$F$20</x:f>
        <x:v>13796.507472199797</x:v>
      </x:c>
      <x:c r="R15" s="25" t="n">
        <x:f>'Snowball Plan'!$F$20</x:f>
        <x:v>14003.917391927873</x:v>
      </x:c>
    </x:row>
    <x:row r="16">
      <x:c r="P16" t="n">
        <x:f>14</x:f>
        <x:v>14</x:v>
      </x:c>
      <x:c r="Q16" s="25" t="n">
        <x:f>'Avalanche Plan'!$F$21</x:f>
        <x:v>12823.06401577913</x:v>
      </x:c>
      <x:c r="R16" s="25" t="n">
        <x:f>'Snowball Plan'!$F$21</x:f>
        <x:v>13061.372557593606</x:v>
      </x:c>
    </x:row>
    <x:row r="17">
      <x:c r="A17" s="315" t="str">
        <x:v>Recommendation</x:v>
      </x:c>
      <x:c r="B17" s="316"/>
      <x:c r="C17" s="316"/>
      <x:c r="D17" s="316"/>
      <x:c r="E17" s="316"/>
      <x:c r="F17" s="317"/>
      <x:c r="P17" t="n">
        <x:f>15</x:f>
        <x:v>15</x:v>
      </x:c>
      <x:c r="Q17" s="25" t="n">
        <x:f>'Avalanche Plan'!$F$22</x:f>
        <x:v>11838.458753234718</x:v>
      </x:c>
      <x:c r="R17" s="25" t="n">
        <x:f>'Snowball Plan'!$F$22</x:f>
        <x:v>12109.264967166675</x:v>
      </x:c>
    </x:row>
    <x:row r="18">
      <x:c r="A18" s="318" t="str">
        <x:f>IF(Inputs!$B$10=0,"Enter your debts on the Inputs sheet.",IF(D14&lt;D15,"Avalanche saves "&amp;TEXT(D15-D14,"$#,##0")&amp;" in projected interest.",IF(D15&lt;D14,"Snowball saves "&amp;TEXT(D14-D15,"$#,##0")&amp;" in projected interest.","Both methods have the same projected interest. Choose the approach you are more likely to maintain.")))</x:f>
        <x:v>Avalanche saves $703 in projected interest.</x:v>
      </x:c>
      <x:c r="B18" s="310"/>
      <x:c r="C18" s="310"/>
      <x:c r="D18" s="310"/>
      <x:c r="E18" s="310"/>
      <x:c r="F18" s="319"/>
      <x:c r="P18" t="n">
        <x:f>16</x:f>
        <x:v>16</x:v>
      </x:c>
      <x:c r="Q18" s="25" t="n">
        <x:f>'Avalanche Plan'!$F$23</x:f>
        <x:v>10842.541533448088</x:v>
      </x:c>
      <x:c r="R18" s="25" t="n">
        <x:f>'Snowball Plan'!$F$23</x:f>
        <x:v>11147.491539222365</x:v>
      </x:c>
    </x:row>
    <x:row r="19">
      <x:c r="A19" s="318"/>
      <x:c r="B19" s="310"/>
      <x:c r="C19" s="310"/>
      <x:c r="D19" s="310"/>
      <x:c r="E19" s="310"/>
      <x:c r="F19" s="319"/>
      <x:c r="P19" t="n">
        <x:f>17</x:f>
        <x:v>17</x:v>
      </x:c>
      <x:c r="Q19" s="25" t="n">
        <x:f>'Avalanche Plan'!$F$24</x:f>
        <x:v>9831.550176314497</x:v>
      </x:c>
      <x:c r="R19" s="25" t="n">
        <x:f>'Snowball Plan'!$F$24</x:f>
        <x:v>10175.947990035818</x:v>
      </x:c>
    </x:row>
    <x:row r="20">
      <x:c r="A20" s="320"/>
      <x:c r="B20" s="321"/>
      <x:c r="C20" s="321"/>
      <x:c r="D20" s="321"/>
      <x:c r="E20" s="321"/>
      <x:c r="F20" s="322"/>
      <x:c r="P20" t="n">
        <x:f>18</x:f>
        <x:v>18</x:v>
      </x:c>
      <x:c r="Q20" s="25" t="n">
        <x:f>'Avalanche Plan'!$F$25</x:f>
        <x:v>8805.211309648588</x:v>
      </x:c>
      <x:c r="R20" s="25" t="n">
        <x:f>'Snowball Plan'!$F$25</x:f>
        <x:v>9194.52881826902</x:v>
      </x:c>
    </x:row>
    <x:row r="21">
      <x:c r="P21" t="n">
        <x:f>19</x:f>
        <x:v>19</x:v>
      </x:c>
      <x:c r="Q21" s="25" t="n">
        <x:f>'Avalanche Plan'!$F$26</x:f>
        <x:v>7763.2829513517345</x:v>
      </x:c>
      <x:c r="R21" s="25" t="n">
        <x:f>'Snowball Plan'!$F$26</x:f>
        <x:v>8197.694344166684</x:v>
      </x:c>
    </x:row>
    <x:row r="22">
      <x:c r="P22" t="n">
        <x:f>20</x:f>
        <x:v>20</x:v>
      </x:c>
      <x:c r="Q22" s="25" t="n">
        <x:f>'Avalanche Plan'!$F$27</x:f>
        <x:v>6705.519213609616</x:v>
      </x:c>
      <x:c r="R22" s="25" t="n">
        <x:f>'Snowball Plan'!$F$27</x:f>
        <x:v>7184.2542691165945</x:v>
      </x:c>
    </x:row>
    <x:row r="23">
      <x:c r="A23" s="315" t="str">
        <x:v>Debt</x:v>
      </x:c>
      <x:c r="B23" s="316" t="str">
        <x:v>Balance (CAD)</x:v>
      </x:c>
      <x:c r="C23" s="317" t="str">
        <x:v>APR</x:v>
      </x:c>
      <x:c r="P23" t="n">
        <x:f>21</x:f>
        <x:v>21</x:v>
      </x:c>
      <x:c r="Q23" s="25" t="n">
        <x:f>'Avalanche Plan'!$F$28</x:f>
        <x:v>5631.670238977073</x:v>
      </x:c>
      <x:c r="R23" s="25" t="n">
        <x:f>'Snowball Plan'!$F$28</x:f>
        <x:v>6153.931971482962</x:v>
      </x:c>
    </x:row>
    <x:row r="24">
      <x:c r="A24" s="337" t="str">
        <x:f>IF(Inputs!A15="Yes",Inputs!B15,"")</x:f>
        <x:v>Visa Credit Card</x:v>
      </x:c>
      <x:c r="B24" s="333" t="n">
        <x:f>IF(Inputs!A15="Yes",Inputs!D15,"")</x:f>
        <x:v>12000</x:v>
      </x:c>
      <x:c r="C24" s="338" t="n">
        <x:f>IF(Inputs!A15="Yes",Inputs!E15,"")</x:f>
        <x:v>0.1999</x:v>
      </x:c>
      <x:c r="P24" t="n">
        <x:f>22</x:f>
        <x:v>22</x:v>
      </x:c>
      <x:c r="Q24" s="25" t="n">
        <x:f>'Avalanche Plan'!$F$29</x:f>
        <x:v>4541.482135408744</x:v>
      </x:c>
      <x:c r="R24" s="25" t="n">
        <x:f>'Snowball Plan'!$F$29</x:f>
        <x:v>5106.446221574582</x:v>
      </x:c>
    </x:row>
    <x:row r="25">
      <x:c r="A25" s="337" t="str">
        <x:f>IF(Inputs!A16="Yes",Inputs!B16,"")</x:f>
        <x:v>Personal Line of Credit</x:v>
      </x:c>
      <x:c r="B25" s="333" t="n">
        <x:f>IF(Inputs!A16="Yes",Inputs!D16,"")</x:f>
        <x:v>8500</x:v>
      </x:c>
      <x:c r="C25" s="338" t="n">
        <x:f>IF(Inputs!A16="Yes",Inputs!E16,"")</x:f>
        <x:v>0.1099</x:v>
      </x:c>
      <x:c r="P25" t="n">
        <x:f>23</x:f>
        <x:v>23</x:v>
      </x:c>
      <x:c r="Q25" s="25" t="n">
        <x:f>'Avalanche Plan'!$F$30</x:f>
        <x:v>3434.696910218039</x:v>
      </x:c>
      <x:c r="R25" s="25" t="n">
        <x:f>'Snowball Plan'!$F$30</x:f>
        <x:v>4041.511104882312</x:v>
      </x:c>
    </x:row>
    <x:row r="26">
      <x:c r="A26" s="337" t="str">
        <x:f>IF(Inputs!A17="Yes",Inputs!B17,"")</x:f>
        <x:v>Auto Loan</x:v>
      </x:c>
      <x:c r="B26" s="333" t="n">
        <x:f>IF(Inputs!A17="Yes",Inputs!D17,"")</x:f>
        <x:v>5000</x:v>
      </x:c>
      <x:c r="C26" s="338" t="n">
        <x:f>IF(Inputs!A17="Yes",Inputs!E17,"")</x:f>
        <x:v>0.0749</x:v>
      </x:c>
      <x:c r="P26" t="n">
        <x:f>24</x:f>
        <x:v>24</x:v>
      </x:c>
      <x:c r="Q26" s="25" t="n">
        <x:f>'Avalanche Plan'!$F$31</x:f>
        <x:v>2316.153009420786</x:v>
      </x:c>
      <x:c r="R26" s="25" t="n">
        <x:f>'Snowball Plan'!$F$31</x:f>
        <x:v>2958.83594403781</x:v>
      </x:c>
    </x:row>
    <x:row r="27">
      <x:c r="A27" s="337" t="str">
        <x:f>IF(Inputs!A18="Yes",Inputs!B18,"")</x:f>
      </x:c>
      <x:c r="B27" s="333" t="str">
        <x:f>IF(Inputs!A18="Yes",Inputs!D18,"")</x:f>
      </x:c>
      <x:c r="C27" s="338" t="str">
        <x:f>IF(Inputs!A18="Yes",Inputs!E18,"")</x:f>
      </x:c>
      <x:c r="P27" t="n">
        <x:f>25</x:f>
        <x:v>25</x:v>
      </x:c>
      <x:c r="Q27" s="25" t="n">
        <x:f>'Avalanche Plan'!$F$32</x:f>
        <x:v>1187.3651107320647</x:v>
      </x:c>
      <x:c r="R27" s="25" t="n">
        <x:f>'Snowball Plan'!$F$32</x:f>
        <x:v>1858.1252194722397</x:v>
      </x:c>
    </x:row>
    <x:row r="28">
      <x:c r="A28" s="337" t="str">
        <x:f>IF(Inputs!A19="Yes",Inputs!B19,"")</x:f>
      </x:c>
      <x:c r="B28" s="333" t="str">
        <x:f>IF(Inputs!A19="Yes",Inputs!D19,"")</x:f>
      </x:c>
      <x:c r="C28" s="338" t="str">
        <x:f>IF(Inputs!A19="Yes",Inputs!E19,"")</x:f>
      </x:c>
      <x:c r="P28" t="n">
        <x:f>26</x:f>
        <x:v>26</x:v>
      </x:c>
      <x:c r="Q28" s="25" t="n">
        <x:f>'Avalanche Plan'!$F$33</x:f>
        <x:v>48.23939620451915</x:v>
      </x:c>
      <x:c r="R28" s="25" t="n">
        <x:f>'Snowball Plan'!$F$33</x:f>
        <x:v>739.0784887532814</x:v>
      </x:c>
    </x:row>
    <x:row r="29">
      <x:c r="A29" s="337" t="str">
        <x:f>IF(Inputs!A20="Yes",Inputs!B20,"")</x:f>
      </x:c>
      <x:c r="B29" s="333" t="str">
        <x:f>IF(Inputs!A20="Yes",Inputs!D20,"")</x:f>
      </x:c>
      <x:c r="C29" s="338" t="str">
        <x:f>IF(Inputs!A20="Yes",Inputs!E20,"")</x:f>
      </x:c>
      <x:c r="P29" t="n">
        <x:f>27</x:f>
        <x:v>27</x:v>
      </x:c>
      <x:c r="Q29" s="25" t="n">
        <x:f>'Avalanche Plan'!$F$34</x:f>
        <x:v>0</x:v>
      </x:c>
      <x:c r="R29" s="25" t="n">
        <x:f>'Snowball Plan'!$F$34</x:f>
        <x:v>0</x:v>
      </x:c>
    </x:row>
    <x:row r="30">
      <x:c r="A30" s="337" t="str">
        <x:f>IF(Inputs!A21="Yes",Inputs!B21,"")</x:f>
      </x:c>
      <x:c r="B30" s="333" t="str">
        <x:f>IF(Inputs!A21="Yes",Inputs!D21,"")</x:f>
      </x:c>
      <x:c r="C30" s="338" t="str">
        <x:f>IF(Inputs!A21="Yes",Inputs!E21,"")</x:f>
      </x:c>
      <x:c r="P30" t="n">
        <x:f>28</x:f>
        <x:v>28</x:v>
      </x:c>
      <x:c r="Q30" s="25" t="n">
        <x:f>'Avalanche Plan'!$F$35</x:f>
        <x:v>0</x:v>
      </x:c>
      <x:c r="R30" s="25" t="n">
        <x:f>'Snowball Plan'!$F$35</x:f>
        <x:v>0</x:v>
      </x:c>
    </x:row>
    <x:row r="31">
      <x:c r="A31" s="337" t="str">
        <x:f>IF(Inputs!A22="Yes",Inputs!B22,"")</x:f>
      </x:c>
      <x:c r="B31" s="333" t="str">
        <x:f>IF(Inputs!A22="Yes",Inputs!D22,"")</x:f>
      </x:c>
      <x:c r="C31" s="338" t="str">
        <x:f>IF(Inputs!A22="Yes",Inputs!E22,"")</x:f>
      </x:c>
      <x:c r="P31" t="n">
        <x:f>29</x:f>
        <x:v>29</x:v>
      </x:c>
      <x:c r="Q31" s="25" t="n">
        <x:f>'Avalanche Plan'!$F$36</x:f>
        <x:v>0</x:v>
      </x:c>
      <x:c r="R31" s="25" t="n">
        <x:f>'Snowball Plan'!$F$36</x:f>
        <x:v>0</x:v>
      </x:c>
    </x:row>
    <x:row r="32">
      <x:c r="A32" s="337" t="str">
        <x:f>IF(Inputs!A23="Yes",Inputs!B23,"")</x:f>
      </x:c>
      <x:c r="B32" s="333" t="str">
        <x:f>IF(Inputs!A23="Yes",Inputs!D23,"")</x:f>
      </x:c>
      <x:c r="C32" s="338" t="str">
        <x:f>IF(Inputs!A23="Yes",Inputs!E23,"")</x:f>
      </x:c>
      <x:c r="P32" t="n">
        <x:f>30</x:f>
        <x:v>30</x:v>
      </x:c>
      <x:c r="Q32" s="25" t="n">
        <x:f>'Avalanche Plan'!$F$37</x:f>
        <x:v>0</x:v>
      </x:c>
      <x:c r="R32" s="25" t="n">
        <x:f>'Snowball Plan'!$F$37</x:f>
        <x:v>0</x:v>
      </x:c>
    </x:row>
    <x:row r="33">
      <x:c r="A33" s="339" t="str">
        <x:f>IF(Inputs!A24="Yes",Inputs!B24,"")</x:f>
      </x:c>
      <x:c r="B33" s="340" t="str">
        <x:f>IF(Inputs!A24="Yes",Inputs!D24,"")</x:f>
      </x:c>
      <x:c r="C33" s="341" t="str">
        <x:f>IF(Inputs!A24="Yes",Inputs!E24,"")</x:f>
      </x:c>
      <x:c r="P33" t="n">
        <x:f>31</x:f>
        <x:v>31</x:v>
      </x:c>
      <x:c r="Q33" s="25" t="n">
        <x:f>'Avalanche Plan'!$F$38</x:f>
        <x:v>0</x:v>
      </x:c>
      <x:c r="R33" s="25" t="n">
        <x:f>'Snowball Plan'!$F$38</x:f>
        <x:v>0</x:v>
      </x:c>
    </x:row>
    <x:row r="34">
      <x:c r="P34" t="n">
        <x:f>32</x:f>
        <x:v>32</x:v>
      </x:c>
      <x:c r="Q34" s="25" t="n">
        <x:f>'Avalanche Plan'!$F$39</x:f>
        <x:v>0</x:v>
      </x:c>
      <x:c r="R34" s="25" t="n">
        <x:f>'Snowball Plan'!$F$39</x:f>
        <x:v>0</x:v>
      </x:c>
    </x:row>
    <x:row r="35">
      <x:c r="P35" t="n">
        <x:f>33</x:f>
        <x:v>33</x:v>
      </x:c>
      <x:c r="Q35" s="25" t="n">
        <x:f>'Avalanche Plan'!$F$40</x:f>
        <x:v>0</x:v>
      </x:c>
      <x:c r="R35" s="25" t="n">
        <x:f>'Snowball Plan'!$F$40</x:f>
        <x:v>0</x:v>
      </x:c>
    </x:row>
    <x:row r="36">
      <x:c r="P36" t="n">
        <x:f>34</x:f>
        <x:v>34</x:v>
      </x:c>
      <x:c r="Q36" s="25" t="n">
        <x:f>'Avalanche Plan'!$F$41</x:f>
        <x:v>0</x:v>
      </x:c>
      <x:c r="R36" s="25" t="n">
        <x:f>'Snowball Plan'!$F$41</x:f>
        <x:v>0</x:v>
      </x:c>
    </x:row>
    <x:row r="37">
      <x:c r="P37" t="n">
        <x:f>35</x:f>
        <x:v>35</x:v>
      </x:c>
      <x:c r="Q37" s="25" t="n">
        <x:f>'Avalanche Plan'!$F$42</x:f>
        <x:v>0</x:v>
      </x:c>
      <x:c r="R37" s="25" t="n">
        <x:f>'Snowball Plan'!$F$42</x:f>
        <x:v>0</x:v>
      </x:c>
    </x:row>
    <x:row r="38">
      <x:c r="P38" t="n">
        <x:f>36</x:f>
        <x:v>36</x:v>
      </x:c>
      <x:c r="Q38" s="25" t="n">
        <x:f>'Avalanche Plan'!$F$43</x:f>
        <x:v>0</x:v>
      </x:c>
      <x:c r="R38" s="25" t="n">
        <x:f>'Snowball Plan'!$F$43</x:f>
        <x:v>0</x:v>
      </x:c>
    </x:row>
    <x:row r="39">
      <x:c r="P39" t="n">
        <x:f>37</x:f>
        <x:v>37</x:v>
      </x:c>
      <x:c r="Q39" s="25" t="n">
        <x:f>'Avalanche Plan'!$F$44</x:f>
        <x:v>0</x:v>
      </x:c>
      <x:c r="R39" s="25" t="n">
        <x:f>'Snowball Plan'!$F$44</x:f>
        <x:v>0</x:v>
      </x:c>
    </x:row>
    <x:row r="40">
      <x:c r="P40" t="n">
        <x:f>38</x:f>
        <x:v>38</x:v>
      </x:c>
      <x:c r="Q40" s="25" t="n">
        <x:f>'Avalanche Plan'!$F$45</x:f>
        <x:v>0</x:v>
      </x:c>
      <x:c r="R40" s="25" t="n">
        <x:f>'Snowball Plan'!$F$45</x:f>
        <x:v>0</x:v>
      </x:c>
    </x:row>
    <x:row r="41">
      <x:c r="P41" t="n">
        <x:f>39</x:f>
        <x:v>39</x:v>
      </x:c>
      <x:c r="Q41" s="25" t="n">
        <x:f>'Avalanche Plan'!$F$46</x:f>
        <x:v>0</x:v>
      </x:c>
      <x:c r="R41" s="25" t="n">
        <x:f>'Snowball Plan'!$F$46</x:f>
        <x:v>0</x:v>
      </x:c>
    </x:row>
    <x:row r="42">
      <x:c r="P42" t="n">
        <x:f>40</x:f>
        <x:v>40</x:v>
      </x:c>
      <x:c r="Q42" s="25" t="n">
        <x:f>'Avalanche Plan'!$F$47</x:f>
        <x:v>0</x:v>
      </x:c>
      <x:c r="R42" s="25" t="n">
        <x:f>'Snowball Plan'!$F$47</x:f>
        <x:v>0</x:v>
      </x:c>
    </x:row>
    <x:row r="43">
      <x:c r="P43" t="n">
        <x:f>41</x:f>
        <x:v>41</x:v>
      </x:c>
      <x:c r="Q43" s="25" t="n">
        <x:f>'Avalanche Plan'!$F$48</x:f>
        <x:v>0</x:v>
      </x:c>
      <x:c r="R43" s="25" t="n">
        <x:f>'Snowball Plan'!$F$48</x:f>
        <x:v>0</x:v>
      </x:c>
    </x:row>
    <x:row r="44">
      <x:c r="P44" t="n">
        <x:f>42</x:f>
        <x:v>42</x:v>
      </x:c>
      <x:c r="Q44" s="25" t="n">
        <x:f>'Avalanche Plan'!$F$49</x:f>
        <x:v>0</x:v>
      </x:c>
      <x:c r="R44" s="25" t="n">
        <x:f>'Snowball Plan'!$F$49</x:f>
        <x:v>0</x:v>
      </x:c>
    </x:row>
    <x:row r="45">
      <x:c r="P45" t="n">
        <x:f>43</x:f>
        <x:v>43</x:v>
      </x:c>
      <x:c r="Q45" s="25" t="n">
        <x:f>'Avalanche Plan'!$F$50</x:f>
        <x:v>0</x:v>
      </x:c>
      <x:c r="R45" s="25" t="n">
        <x:f>'Snowball Plan'!$F$50</x:f>
        <x:v>0</x:v>
      </x:c>
    </x:row>
    <x:row r="46">
      <x:c r="P46" t="n">
        <x:f>44</x:f>
        <x:v>44</x:v>
      </x:c>
      <x:c r="Q46" s="25" t="n">
        <x:f>'Avalanche Plan'!$F$51</x:f>
        <x:v>0</x:v>
      </x:c>
      <x:c r="R46" s="25" t="n">
        <x:f>'Snowball Plan'!$F$51</x:f>
        <x:v>0</x:v>
      </x:c>
    </x:row>
    <x:row r="47">
      <x:c r="P47" t="n">
        <x:f>45</x:f>
        <x:v>45</x:v>
      </x:c>
      <x:c r="Q47" s="25" t="n">
        <x:f>'Avalanche Plan'!$F$52</x:f>
        <x:v>0</x:v>
      </x:c>
      <x:c r="R47" s="25" t="n">
        <x:f>'Snowball Plan'!$F$52</x:f>
        <x:v>0</x:v>
      </x:c>
    </x:row>
    <x:row r="48">
      <x:c r="P48" t="n">
        <x:f>46</x:f>
        <x:v>46</x:v>
      </x:c>
      <x:c r="Q48" s="25" t="n">
        <x:f>'Avalanche Plan'!$F$53</x:f>
        <x:v>0</x:v>
      </x:c>
      <x:c r="R48" s="25" t="n">
        <x:f>'Snowball Plan'!$F$53</x:f>
        <x:v>0</x:v>
      </x:c>
    </x:row>
    <x:row r="49">
      <x:c r="P49" t="n">
        <x:f>47</x:f>
        <x:v>47</x:v>
      </x:c>
      <x:c r="Q49" s="25" t="n">
        <x:f>'Avalanche Plan'!$F$54</x:f>
        <x:v>0</x:v>
      </x:c>
      <x:c r="R49" s="25" t="n">
        <x:f>'Snowball Plan'!$F$54</x:f>
        <x:v>0</x:v>
      </x:c>
    </x:row>
    <x:row r="50">
      <x:c r="P50" t="n">
        <x:f>48</x:f>
        <x:v>48</x:v>
      </x:c>
      <x:c r="Q50" s="25" t="n">
        <x:f>'Avalanche Plan'!$F$55</x:f>
        <x:v>0</x:v>
      </x:c>
      <x:c r="R50" s="25" t="n">
        <x:f>'Snowball Plan'!$F$55</x:f>
        <x:v>0</x:v>
      </x:c>
    </x:row>
    <x:row r="51">
      <x:c r="P51" t="n">
        <x:f>49</x:f>
        <x:v>49</x:v>
      </x:c>
      <x:c r="Q51" s="25" t="n">
        <x:f>'Avalanche Plan'!$F$56</x:f>
        <x:v>0</x:v>
      </x:c>
      <x:c r="R51" s="25" t="n">
        <x:f>'Snowball Plan'!$F$56</x:f>
        <x:v>0</x:v>
      </x:c>
    </x:row>
    <x:row r="52">
      <x:c r="P52" t="n">
        <x:f>50</x:f>
        <x:v>50</x:v>
      </x:c>
      <x:c r="Q52" s="25" t="n">
        <x:f>'Avalanche Plan'!$F$57</x:f>
        <x:v>0</x:v>
      </x:c>
      <x:c r="R52" s="25" t="n">
        <x:f>'Snowball Plan'!$F$57</x:f>
        <x:v>0</x:v>
      </x:c>
    </x:row>
    <x:row r="53">
      <x:c r="P53" t="n">
        <x:f>51</x:f>
        <x:v>51</x:v>
      </x:c>
      <x:c r="Q53" s="25" t="n">
        <x:f>'Avalanche Plan'!$F$58</x:f>
        <x:v>0</x:v>
      </x:c>
      <x:c r="R53" s="25" t="n">
        <x:f>'Snowball Plan'!$F$58</x:f>
        <x:v>0</x:v>
      </x:c>
    </x:row>
    <x:row r="54">
      <x:c r="P54" t="n">
        <x:f>52</x:f>
        <x:v>52</x:v>
      </x:c>
      <x:c r="Q54" s="25" t="n">
        <x:f>'Avalanche Plan'!$F$59</x:f>
        <x:v>0</x:v>
      </x:c>
      <x:c r="R54" s="25" t="n">
        <x:f>'Snowball Plan'!$F$59</x:f>
        <x:v>0</x:v>
      </x:c>
    </x:row>
    <x:row r="55">
      <x:c r="P55" t="n">
        <x:f>53</x:f>
        <x:v>53</x:v>
      </x:c>
      <x:c r="Q55" s="25" t="n">
        <x:f>'Avalanche Plan'!$F$60</x:f>
        <x:v>0</x:v>
      </x:c>
      <x:c r="R55" s="25" t="n">
        <x:f>'Snowball Plan'!$F$60</x:f>
        <x:v>0</x:v>
      </x:c>
    </x:row>
    <x:row r="56">
      <x:c r="P56" t="n">
        <x:f>54</x:f>
        <x:v>54</x:v>
      </x:c>
      <x:c r="Q56" s="25" t="n">
        <x:f>'Avalanche Plan'!$F$61</x:f>
        <x:v>0</x:v>
      </x:c>
      <x:c r="R56" s="25" t="n">
        <x:f>'Snowball Plan'!$F$61</x:f>
        <x:v>0</x:v>
      </x:c>
    </x:row>
    <x:row r="57">
      <x:c r="P57" t="n">
        <x:f>55</x:f>
        <x:v>55</x:v>
      </x:c>
      <x:c r="Q57" s="25" t="n">
        <x:f>'Avalanche Plan'!$F$62</x:f>
        <x:v>0</x:v>
      </x:c>
      <x:c r="R57" s="25" t="n">
        <x:f>'Snowball Plan'!$F$62</x:f>
        <x:v>0</x:v>
      </x:c>
    </x:row>
    <x:row r="58">
      <x:c r="P58" t="n">
        <x:f>56</x:f>
        <x:v>56</x:v>
      </x:c>
      <x:c r="Q58" s="25" t="n">
        <x:f>'Avalanche Plan'!$F$63</x:f>
        <x:v>0</x:v>
      </x:c>
      <x:c r="R58" s="25" t="n">
        <x:f>'Snowball Plan'!$F$63</x:f>
        <x:v>0</x:v>
      </x:c>
    </x:row>
    <x:row r="59">
      <x:c r="P59" t="n">
        <x:f>57</x:f>
        <x:v>57</x:v>
      </x:c>
      <x:c r="Q59" s="25" t="n">
        <x:f>'Avalanche Plan'!$F$64</x:f>
        <x:v>0</x:v>
      </x:c>
      <x:c r="R59" s="25" t="n">
        <x:f>'Snowball Plan'!$F$64</x:f>
        <x:v>0</x:v>
      </x:c>
    </x:row>
    <x:row r="60">
      <x:c r="P60" t="n">
        <x:f>58</x:f>
        <x:v>58</x:v>
      </x:c>
      <x:c r="Q60" s="25" t="n">
        <x:f>'Avalanche Plan'!$F$65</x:f>
        <x:v>0</x:v>
      </x:c>
      <x:c r="R60" s="25" t="n">
        <x:f>'Snowball Plan'!$F$65</x:f>
        <x:v>0</x:v>
      </x:c>
    </x:row>
    <x:row r="61">
      <x:c r="P61" t="n">
        <x:f>59</x:f>
        <x:v>59</x:v>
      </x:c>
      <x:c r="Q61" s="25" t="n">
        <x:f>'Avalanche Plan'!$F$66</x:f>
        <x:v>0</x:v>
      </x:c>
      <x:c r="R61" s="25" t="n">
        <x:f>'Snowball Plan'!$F$66</x:f>
        <x:v>0</x:v>
      </x:c>
    </x:row>
    <x:row r="62">
      <x:c r="P62" t="n">
        <x:f>60</x:f>
        <x:v>60</x:v>
      </x:c>
      <x:c r="Q62" s="25" t="n">
        <x:f>'Avalanche Plan'!$F$67</x:f>
        <x:v>0</x:v>
      </x:c>
      <x:c r="R62" s="25" t="n">
        <x:f>'Snowball Plan'!$F$67</x:f>
        <x:v>0</x:v>
      </x:c>
    </x:row>
    <x:row r="63">
      <x:c r="P63" t="n">
        <x:f>61</x:f>
        <x:v>61</x:v>
      </x:c>
      <x:c r="Q63" s="25" t="n">
        <x:f>'Avalanche Plan'!$F$68</x:f>
        <x:v>0</x:v>
      </x:c>
      <x:c r="R63" s="25" t="n">
        <x:f>'Snowball Plan'!$F$68</x:f>
        <x:v>0</x:v>
      </x:c>
    </x:row>
    <x:row r="64">
      <x:c r="P64" t="n">
        <x:f>62</x:f>
        <x:v>62</x:v>
      </x:c>
      <x:c r="Q64" s="25" t="n">
        <x:f>'Avalanche Plan'!$F$69</x:f>
        <x:v>0</x:v>
      </x:c>
      <x:c r="R64" s="25" t="n">
        <x:f>'Snowball Plan'!$F$69</x:f>
        <x:v>0</x:v>
      </x:c>
    </x:row>
    <x:row r="65">
      <x:c r="P65" t="n">
        <x:f>63</x:f>
        <x:v>63</x:v>
      </x:c>
      <x:c r="Q65" s="25" t="n">
        <x:f>'Avalanche Plan'!$F$70</x:f>
        <x:v>0</x:v>
      </x:c>
      <x:c r="R65" s="25" t="n">
        <x:f>'Snowball Plan'!$F$70</x:f>
        <x:v>0</x:v>
      </x:c>
    </x:row>
    <x:row r="66">
      <x:c r="P66" t="n">
        <x:f>64</x:f>
        <x:v>64</x:v>
      </x:c>
      <x:c r="Q66" s="25" t="n">
        <x:f>'Avalanche Plan'!$F$71</x:f>
        <x:v>0</x:v>
      </x:c>
      <x:c r="R66" s="25" t="n">
        <x:f>'Snowball Plan'!$F$71</x:f>
        <x:v>0</x:v>
      </x:c>
    </x:row>
    <x:row r="67">
      <x:c r="P67" t="n">
        <x:f>65</x:f>
        <x:v>65</x:v>
      </x:c>
      <x:c r="Q67" s="25" t="n">
        <x:f>'Avalanche Plan'!$F$72</x:f>
        <x:v>0</x:v>
      </x:c>
      <x:c r="R67" s="25" t="n">
        <x:f>'Snowball Plan'!$F$72</x:f>
        <x:v>0</x:v>
      </x:c>
    </x:row>
    <x:row r="68">
      <x:c r="P68" t="n">
        <x:f>66</x:f>
        <x:v>66</x:v>
      </x:c>
      <x:c r="Q68" s="25" t="n">
        <x:f>'Avalanche Plan'!$F$73</x:f>
        <x:v>0</x:v>
      </x:c>
      <x:c r="R68" s="25" t="n">
        <x:f>'Snowball Plan'!$F$73</x:f>
        <x:v>0</x:v>
      </x:c>
    </x:row>
    <x:row r="69">
      <x:c r="P69" t="n">
        <x:f>67</x:f>
        <x:v>67</x:v>
      </x:c>
      <x:c r="Q69" s="25" t="n">
        <x:f>'Avalanche Plan'!$F$74</x:f>
        <x:v>0</x:v>
      </x:c>
      <x:c r="R69" s="25" t="n">
        <x:f>'Snowball Plan'!$F$74</x:f>
        <x:v>0</x:v>
      </x:c>
    </x:row>
    <x:row r="70">
      <x:c r="P70" t="n">
        <x:f>68</x:f>
        <x:v>68</x:v>
      </x:c>
      <x:c r="Q70" s="25" t="n">
        <x:f>'Avalanche Plan'!$F$75</x:f>
        <x:v>0</x:v>
      </x:c>
      <x:c r="R70" s="25" t="n">
        <x:f>'Snowball Plan'!$F$75</x:f>
        <x:v>0</x:v>
      </x:c>
    </x:row>
    <x:row r="71">
      <x:c r="P71" t="n">
        <x:f>69</x:f>
        <x:v>69</x:v>
      </x:c>
      <x:c r="Q71" s="25" t="n">
        <x:f>'Avalanche Plan'!$F$76</x:f>
        <x:v>0</x:v>
      </x:c>
      <x:c r="R71" s="25" t="n">
        <x:f>'Snowball Plan'!$F$76</x:f>
        <x:v>0</x:v>
      </x:c>
    </x:row>
    <x:row r="72">
      <x:c r="P72" t="n">
        <x:f>70</x:f>
        <x:v>70</x:v>
      </x:c>
      <x:c r="Q72" s="25" t="n">
        <x:f>'Avalanche Plan'!$F$77</x:f>
        <x:v>0</x:v>
      </x:c>
      <x:c r="R72" s="25" t="n">
        <x:f>'Snowball Plan'!$F$77</x:f>
        <x:v>0</x:v>
      </x:c>
    </x:row>
    <x:row r="73">
      <x:c r="P73" t="n">
        <x:f>71</x:f>
        <x:v>71</x:v>
      </x:c>
      <x:c r="Q73" s="25" t="n">
        <x:f>'Avalanche Plan'!$F$78</x:f>
        <x:v>0</x:v>
      </x:c>
      <x:c r="R73" s="25" t="n">
        <x:f>'Snowball Plan'!$F$78</x:f>
        <x:v>0</x:v>
      </x:c>
    </x:row>
    <x:row r="74">
      <x:c r="P74" t="n">
        <x:f>72</x:f>
        <x:v>72</x:v>
      </x:c>
      <x:c r="Q74" s="25" t="n">
        <x:f>'Avalanche Plan'!$F$79</x:f>
        <x:v>0</x:v>
      </x:c>
      <x:c r="R74" s="25" t="n">
        <x:f>'Snowball Plan'!$F$79</x:f>
        <x:v>0</x:v>
      </x:c>
    </x:row>
    <x:row r="75">
      <x:c r="P75" t="n">
        <x:f>73</x:f>
        <x:v>73</x:v>
      </x:c>
      <x:c r="Q75" s="25" t="n">
        <x:f>'Avalanche Plan'!$F$80</x:f>
        <x:v>0</x:v>
      </x:c>
      <x:c r="R75" s="25" t="n">
        <x:f>'Snowball Plan'!$F$80</x:f>
        <x:v>0</x:v>
      </x:c>
    </x:row>
    <x:row r="76">
      <x:c r="P76" t="n">
        <x:f>74</x:f>
        <x:v>74</x:v>
      </x:c>
      <x:c r="Q76" s="25" t="n">
        <x:f>'Avalanche Plan'!$F$81</x:f>
        <x:v>0</x:v>
      </x:c>
      <x:c r="R76" s="25" t="n">
        <x:f>'Snowball Plan'!$F$81</x:f>
        <x:v>0</x:v>
      </x:c>
    </x:row>
    <x:row r="77">
      <x:c r="P77" t="n">
        <x:f>75</x:f>
        <x:v>75</x:v>
      </x:c>
      <x:c r="Q77" s="25" t="n">
        <x:f>'Avalanche Plan'!$F$82</x:f>
        <x:v>0</x:v>
      </x:c>
      <x:c r="R77" s="25" t="n">
        <x:f>'Snowball Plan'!$F$82</x:f>
        <x:v>0</x:v>
      </x:c>
    </x:row>
    <x:row r="78">
      <x:c r="P78" t="n">
        <x:f>76</x:f>
        <x:v>76</x:v>
      </x:c>
      <x:c r="Q78" s="25" t="n">
        <x:f>'Avalanche Plan'!$F$83</x:f>
        <x:v>0</x:v>
      </x:c>
      <x:c r="R78" s="25" t="n">
        <x:f>'Snowball Plan'!$F$83</x:f>
        <x:v>0</x:v>
      </x:c>
    </x:row>
    <x:row r="79">
      <x:c r="P79" t="n">
        <x:f>77</x:f>
        <x:v>77</x:v>
      </x:c>
      <x:c r="Q79" s="25" t="n">
        <x:f>'Avalanche Plan'!$F$84</x:f>
        <x:v>0</x:v>
      </x:c>
      <x:c r="R79" s="25" t="n">
        <x:f>'Snowball Plan'!$F$84</x:f>
        <x:v>0</x:v>
      </x:c>
    </x:row>
    <x:row r="80">
      <x:c r="P80" t="n">
        <x:f>78</x:f>
        <x:v>78</x:v>
      </x:c>
      <x:c r="Q80" s="25" t="n">
        <x:f>'Avalanche Plan'!$F$85</x:f>
        <x:v>0</x:v>
      </x:c>
      <x:c r="R80" s="25" t="n">
        <x:f>'Snowball Plan'!$F$85</x:f>
        <x:v>0</x:v>
      </x:c>
    </x:row>
    <x:row r="81">
      <x:c r="P81" t="n">
        <x:f>79</x:f>
        <x:v>79</x:v>
      </x:c>
      <x:c r="Q81" s="25" t="n">
        <x:f>'Avalanche Plan'!$F$86</x:f>
        <x:v>0</x:v>
      </x:c>
      <x:c r="R81" s="25" t="n">
        <x:f>'Snowball Plan'!$F$86</x:f>
        <x:v>0</x:v>
      </x:c>
    </x:row>
    <x:row r="82">
      <x:c r="P82" t="n">
        <x:f>80</x:f>
        <x:v>80</x:v>
      </x:c>
      <x:c r="Q82" s="25" t="n">
        <x:f>'Avalanche Plan'!$F$87</x:f>
        <x:v>0</x:v>
      </x:c>
      <x:c r="R82" s="25" t="n">
        <x:f>'Snowball Plan'!$F$87</x:f>
        <x:v>0</x:v>
      </x:c>
    </x:row>
    <x:row r="83">
      <x:c r="P83" t="n">
        <x:f>81</x:f>
        <x:v>81</x:v>
      </x:c>
      <x:c r="Q83" s="25" t="n">
        <x:f>'Avalanche Plan'!$F$88</x:f>
        <x:v>0</x:v>
      </x:c>
      <x:c r="R83" s="25" t="n">
        <x:f>'Snowball Plan'!$F$88</x:f>
        <x:v>0</x:v>
      </x:c>
    </x:row>
    <x:row r="84">
      <x:c r="P84" t="n">
        <x:f>82</x:f>
        <x:v>82</x:v>
      </x:c>
      <x:c r="Q84" s="25" t="n">
        <x:f>'Avalanche Plan'!$F$89</x:f>
        <x:v>0</x:v>
      </x:c>
      <x:c r="R84" s="25" t="n">
        <x:f>'Snowball Plan'!$F$89</x:f>
        <x:v>0</x:v>
      </x:c>
    </x:row>
    <x:row r="85">
      <x:c r="P85" t="n">
        <x:f>83</x:f>
        <x:v>83</x:v>
      </x:c>
      <x:c r="Q85" s="25" t="n">
        <x:f>'Avalanche Plan'!$F$90</x:f>
        <x:v>0</x:v>
      </x:c>
      <x:c r="R85" s="25" t="n">
        <x:f>'Snowball Plan'!$F$90</x:f>
        <x:v>0</x:v>
      </x:c>
    </x:row>
    <x:row r="86">
      <x:c r="P86" t="n">
        <x:f>84</x:f>
        <x:v>84</x:v>
      </x:c>
      <x:c r="Q86" s="25" t="n">
        <x:f>'Avalanche Plan'!$F$91</x:f>
        <x:v>0</x:v>
      </x:c>
      <x:c r="R86" s="25" t="n">
        <x:f>'Snowball Plan'!$F$91</x:f>
        <x:v>0</x:v>
      </x:c>
    </x:row>
    <x:row r="87">
      <x:c r="P87" t="n">
        <x:f>85</x:f>
        <x:v>85</x:v>
      </x:c>
      <x:c r="Q87" s="25" t="n">
        <x:f>'Avalanche Plan'!$F$92</x:f>
        <x:v>0</x:v>
      </x:c>
      <x:c r="R87" s="25" t="n">
        <x:f>'Snowball Plan'!$F$92</x:f>
        <x:v>0</x:v>
      </x:c>
    </x:row>
    <x:row r="88">
      <x:c r="P88" t="n">
        <x:f>86</x:f>
        <x:v>86</x:v>
      </x:c>
      <x:c r="Q88" s="25" t="n">
        <x:f>'Avalanche Plan'!$F$93</x:f>
        <x:v>0</x:v>
      </x:c>
      <x:c r="R88" s="25" t="n">
        <x:f>'Snowball Plan'!$F$93</x:f>
        <x:v>0</x:v>
      </x:c>
    </x:row>
    <x:row r="89">
      <x:c r="P89" t="n">
        <x:f>87</x:f>
        <x:v>87</x:v>
      </x:c>
      <x:c r="Q89" s="25" t="n">
        <x:f>'Avalanche Plan'!$F$94</x:f>
        <x:v>0</x:v>
      </x:c>
      <x:c r="R89" s="25" t="n">
        <x:f>'Snowball Plan'!$F$94</x:f>
        <x:v>0</x:v>
      </x:c>
    </x:row>
    <x:row r="90">
      <x:c r="P90" t="n">
        <x:f>88</x:f>
        <x:v>88</x:v>
      </x:c>
      <x:c r="Q90" s="25" t="n">
        <x:f>'Avalanche Plan'!$F$95</x:f>
        <x:v>0</x:v>
      </x:c>
      <x:c r="R90" s="25" t="n">
        <x:f>'Snowball Plan'!$F$95</x:f>
        <x:v>0</x:v>
      </x:c>
    </x:row>
    <x:row r="91">
      <x:c r="P91" t="n">
        <x:f>89</x:f>
        <x:v>89</x:v>
      </x:c>
      <x:c r="Q91" s="25" t="n">
        <x:f>'Avalanche Plan'!$F$96</x:f>
        <x:v>0</x:v>
      </x:c>
      <x:c r="R91" s="25" t="n">
        <x:f>'Snowball Plan'!$F$96</x:f>
        <x:v>0</x:v>
      </x:c>
    </x:row>
    <x:row r="92">
      <x:c r="P92" t="n">
        <x:f>90</x:f>
        <x:v>90</x:v>
      </x:c>
      <x:c r="Q92" s="25" t="n">
        <x:f>'Avalanche Plan'!$F$97</x:f>
        <x:v>0</x:v>
      </x:c>
      <x:c r="R92" s="25" t="n">
        <x:f>'Snowball Plan'!$F$97</x:f>
        <x:v>0</x:v>
      </x:c>
    </x:row>
    <x:row r="93">
      <x:c r="P93" t="n">
        <x:f>91</x:f>
        <x:v>91</x:v>
      </x:c>
      <x:c r="Q93" s="25" t="n">
        <x:f>'Avalanche Plan'!$F$98</x:f>
        <x:v>0</x:v>
      </x:c>
      <x:c r="R93" s="25" t="n">
        <x:f>'Snowball Plan'!$F$98</x:f>
        <x:v>0</x:v>
      </x:c>
    </x:row>
    <x:row r="94">
      <x:c r="P94" t="n">
        <x:f>92</x:f>
        <x:v>92</x:v>
      </x:c>
      <x:c r="Q94" s="25" t="n">
        <x:f>'Avalanche Plan'!$F$99</x:f>
        <x:v>0</x:v>
      </x:c>
      <x:c r="R94" s="25" t="n">
        <x:f>'Snowball Plan'!$F$99</x:f>
        <x:v>0</x:v>
      </x:c>
    </x:row>
    <x:row r="95">
      <x:c r="P95" t="n">
        <x:f>93</x:f>
        <x:v>93</x:v>
      </x:c>
      <x:c r="Q95" s="25" t="n">
        <x:f>'Avalanche Plan'!$F$100</x:f>
        <x:v>0</x:v>
      </x:c>
      <x:c r="R95" s="25" t="n">
        <x:f>'Snowball Plan'!$F$100</x:f>
        <x:v>0</x:v>
      </x:c>
    </x:row>
    <x:row r="96">
      <x:c r="P96" t="n">
        <x:f>94</x:f>
        <x:v>94</x:v>
      </x:c>
      <x:c r="Q96" s="25" t="n">
        <x:f>'Avalanche Plan'!$F$101</x:f>
        <x:v>0</x:v>
      </x:c>
      <x:c r="R96" s="25" t="n">
        <x:f>'Snowball Plan'!$F$101</x:f>
        <x:v>0</x:v>
      </x:c>
    </x:row>
    <x:row r="97">
      <x:c r="P97" t="n">
        <x:f>95</x:f>
        <x:v>95</x:v>
      </x:c>
      <x:c r="Q97" s="25" t="n">
        <x:f>'Avalanche Plan'!$F$102</x:f>
        <x:v>0</x:v>
      </x:c>
      <x:c r="R97" s="25" t="n">
        <x:f>'Snowball Plan'!$F$102</x:f>
        <x:v>0</x:v>
      </x:c>
    </x:row>
    <x:row r="98">
      <x:c r="P98" t="n">
        <x:f>96</x:f>
        <x:v>96</x:v>
      </x:c>
      <x:c r="Q98" s="25" t="n">
        <x:f>'Avalanche Plan'!$F$103</x:f>
        <x:v>0</x:v>
      </x:c>
      <x:c r="R98" s="25" t="n">
        <x:f>'Snowball Plan'!$F$103</x:f>
        <x:v>0</x:v>
      </x:c>
    </x:row>
    <x:row r="99">
      <x:c r="P99" t="n">
        <x:f>97</x:f>
        <x:v>97</x:v>
      </x:c>
      <x:c r="Q99" s="25" t="n">
        <x:f>'Avalanche Plan'!$F$104</x:f>
        <x:v>0</x:v>
      </x:c>
      <x:c r="R99" s="25" t="n">
        <x:f>'Snowball Plan'!$F$104</x:f>
        <x:v>0</x:v>
      </x:c>
    </x:row>
    <x:row r="100">
      <x:c r="P100" t="n">
        <x:f>98</x:f>
        <x:v>98</x:v>
      </x:c>
      <x:c r="Q100" s="25" t="n">
        <x:f>'Avalanche Plan'!$F$105</x:f>
        <x:v>0</x:v>
      </x:c>
      <x:c r="R100" s="25" t="n">
        <x:f>'Snowball Plan'!$F$105</x:f>
        <x:v>0</x:v>
      </x:c>
    </x:row>
    <x:row r="101">
      <x:c r="P101" t="n">
        <x:f>99</x:f>
        <x:v>99</x:v>
      </x:c>
      <x:c r="Q101" s="25" t="n">
        <x:f>'Avalanche Plan'!$F$106</x:f>
        <x:v>0</x:v>
      </x:c>
      <x:c r="R101" s="25" t="n">
        <x:f>'Snowball Plan'!$F$106</x:f>
        <x:v>0</x:v>
      </x:c>
    </x:row>
    <x:row r="102">
      <x:c r="P102" t="n">
        <x:f>100</x:f>
        <x:v>100</x:v>
      </x:c>
      <x:c r="Q102" s="25" t="n">
        <x:f>'Avalanche Plan'!$F$107</x:f>
        <x:v>0</x:v>
      </x:c>
      <x:c r="R102" s="25" t="n">
        <x:f>'Snowball Plan'!$F$107</x:f>
        <x:v>0</x:v>
      </x:c>
    </x:row>
    <x:row r="103">
      <x:c r="P103" t="n">
        <x:f>101</x:f>
        <x:v>101</x:v>
      </x:c>
      <x:c r="Q103" s="25" t="n">
        <x:f>'Avalanche Plan'!$F$108</x:f>
        <x:v>0</x:v>
      </x:c>
      <x:c r="R103" s="25" t="n">
        <x:f>'Snowball Plan'!$F$108</x:f>
        <x:v>0</x:v>
      </x:c>
    </x:row>
    <x:row r="104">
      <x:c r="P104" t="n">
        <x:f>102</x:f>
        <x:v>102</x:v>
      </x:c>
      <x:c r="Q104" s="25" t="n">
        <x:f>'Avalanche Plan'!$F$109</x:f>
        <x:v>0</x:v>
      </x:c>
      <x:c r="R104" s="25" t="n">
        <x:f>'Snowball Plan'!$F$109</x:f>
        <x:v>0</x:v>
      </x:c>
    </x:row>
    <x:row r="105">
      <x:c r="P105" t="n">
        <x:f>103</x:f>
        <x:v>103</x:v>
      </x:c>
      <x:c r="Q105" s="25" t="n">
        <x:f>'Avalanche Plan'!$F$110</x:f>
        <x:v>0</x:v>
      </x:c>
      <x:c r="R105" s="25" t="n">
        <x:f>'Snowball Plan'!$F$110</x:f>
        <x:v>0</x:v>
      </x:c>
    </x:row>
    <x:row r="106">
      <x:c r="P106" t="n">
        <x:f>104</x:f>
        <x:v>104</x:v>
      </x:c>
      <x:c r="Q106" s="25" t="n">
        <x:f>'Avalanche Plan'!$F$111</x:f>
        <x:v>0</x:v>
      </x:c>
      <x:c r="R106" s="25" t="n">
        <x:f>'Snowball Plan'!$F$111</x:f>
        <x:v>0</x:v>
      </x:c>
    </x:row>
    <x:row r="107">
      <x:c r="P107" t="n">
        <x:f>105</x:f>
        <x:v>105</x:v>
      </x:c>
      <x:c r="Q107" s="25" t="n">
        <x:f>'Avalanche Plan'!$F$112</x:f>
        <x:v>0</x:v>
      </x:c>
      <x:c r="R107" s="25" t="n">
        <x:f>'Snowball Plan'!$F$112</x:f>
        <x:v>0</x:v>
      </x:c>
    </x:row>
    <x:row r="108">
      <x:c r="P108" t="n">
        <x:f>106</x:f>
        <x:v>106</x:v>
      </x:c>
      <x:c r="Q108" s="25" t="n">
        <x:f>'Avalanche Plan'!$F$113</x:f>
        <x:v>0</x:v>
      </x:c>
      <x:c r="R108" s="25" t="n">
        <x:f>'Snowball Plan'!$F$113</x:f>
        <x:v>0</x:v>
      </x:c>
    </x:row>
    <x:row r="109">
      <x:c r="P109" t="n">
        <x:f>107</x:f>
        <x:v>107</x:v>
      </x:c>
      <x:c r="Q109" s="25" t="n">
        <x:f>'Avalanche Plan'!$F$114</x:f>
        <x:v>0</x:v>
      </x:c>
      <x:c r="R109" s="25" t="n">
        <x:f>'Snowball Plan'!$F$114</x:f>
        <x:v>0</x:v>
      </x:c>
    </x:row>
    <x:row r="110">
      <x:c r="P110" t="n">
        <x:f>108</x:f>
        <x:v>108</x:v>
      </x:c>
      <x:c r="Q110" s="25" t="n">
        <x:f>'Avalanche Plan'!$F$115</x:f>
        <x:v>0</x:v>
      </x:c>
      <x:c r="R110" s="25" t="n">
        <x:f>'Snowball Plan'!$F$115</x:f>
        <x:v>0</x:v>
      </x:c>
    </x:row>
    <x:row r="111">
      <x:c r="P111" t="n">
        <x:f>109</x:f>
        <x:v>109</x:v>
      </x:c>
      <x:c r="Q111" s="25" t="n">
        <x:f>'Avalanche Plan'!$F$116</x:f>
        <x:v>0</x:v>
      </x:c>
      <x:c r="R111" s="25" t="n">
        <x:f>'Snowball Plan'!$F$116</x:f>
        <x:v>0</x:v>
      </x:c>
    </x:row>
    <x:row r="112">
      <x:c r="P112" t="n">
        <x:f>110</x:f>
        <x:v>110</x:v>
      </x:c>
      <x:c r="Q112" s="25" t="n">
        <x:f>'Avalanche Plan'!$F$117</x:f>
        <x:v>0</x:v>
      </x:c>
      <x:c r="R112" s="25" t="n">
        <x:f>'Snowball Plan'!$F$117</x:f>
        <x:v>0</x:v>
      </x:c>
    </x:row>
    <x:row r="113">
      <x:c r="P113" t="n">
        <x:f>111</x:f>
        <x:v>111</x:v>
      </x:c>
      <x:c r="Q113" s="25" t="n">
        <x:f>'Avalanche Plan'!$F$118</x:f>
        <x:v>0</x:v>
      </x:c>
      <x:c r="R113" s="25" t="n">
        <x:f>'Snowball Plan'!$F$118</x:f>
        <x:v>0</x:v>
      </x:c>
    </x:row>
    <x:row r="114">
      <x:c r="P114" t="n">
        <x:f>112</x:f>
        <x:v>112</x:v>
      </x:c>
      <x:c r="Q114" s="25" t="n">
        <x:f>'Avalanche Plan'!$F$119</x:f>
        <x:v>0</x:v>
      </x:c>
      <x:c r="R114" s="25" t="n">
        <x:f>'Snowball Plan'!$F$119</x:f>
        <x:v>0</x:v>
      </x:c>
    </x:row>
    <x:row r="115">
      <x:c r="P115" t="n">
        <x:f>113</x:f>
        <x:v>113</x:v>
      </x:c>
      <x:c r="Q115" s="25" t="n">
        <x:f>'Avalanche Plan'!$F$120</x:f>
        <x:v>0</x:v>
      </x:c>
      <x:c r="R115" s="25" t="n">
        <x:f>'Snowball Plan'!$F$120</x:f>
        <x:v>0</x:v>
      </x:c>
    </x:row>
    <x:row r="116">
      <x:c r="P116" t="n">
        <x:f>114</x:f>
        <x:v>114</x:v>
      </x:c>
      <x:c r="Q116" s="25" t="n">
        <x:f>'Avalanche Plan'!$F$121</x:f>
        <x:v>0</x:v>
      </x:c>
      <x:c r="R116" s="25" t="n">
        <x:f>'Snowball Plan'!$F$121</x:f>
        <x:v>0</x:v>
      </x:c>
    </x:row>
    <x:row r="117">
      <x:c r="P117" t="n">
        <x:f>115</x:f>
        <x:v>115</x:v>
      </x:c>
      <x:c r="Q117" s="25" t="n">
        <x:f>'Avalanche Plan'!$F$122</x:f>
        <x:v>0</x:v>
      </x:c>
      <x:c r="R117" s="25" t="n">
        <x:f>'Snowball Plan'!$F$122</x:f>
        <x:v>0</x:v>
      </x:c>
    </x:row>
    <x:row r="118">
      <x:c r="P118" t="n">
        <x:f>116</x:f>
        <x:v>116</x:v>
      </x:c>
      <x:c r="Q118" s="25" t="n">
        <x:f>'Avalanche Plan'!$F$123</x:f>
        <x:v>0</x:v>
      </x:c>
      <x:c r="R118" s="25" t="n">
        <x:f>'Snowball Plan'!$F$123</x:f>
        <x:v>0</x:v>
      </x:c>
    </x:row>
    <x:row r="119">
      <x:c r="P119" t="n">
        <x:f>117</x:f>
        <x:v>117</x:v>
      </x:c>
      <x:c r="Q119" s="25" t="n">
        <x:f>'Avalanche Plan'!$F$124</x:f>
        <x:v>0</x:v>
      </x:c>
      <x:c r="R119" s="25" t="n">
        <x:f>'Snowball Plan'!$F$124</x:f>
        <x:v>0</x:v>
      </x:c>
    </x:row>
    <x:row r="120">
      <x:c r="P120" t="n">
        <x:f>118</x:f>
        <x:v>118</x:v>
      </x:c>
      <x:c r="Q120" s="25" t="n">
        <x:f>'Avalanche Plan'!$F$125</x:f>
        <x:v>0</x:v>
      </x:c>
      <x:c r="R120" s="25" t="n">
        <x:f>'Snowball Plan'!$F$125</x:f>
        <x:v>0</x:v>
      </x:c>
    </x:row>
    <x:row r="121">
      <x:c r="P121" t="n">
        <x:f>119</x:f>
        <x:v>119</x:v>
      </x:c>
      <x:c r="Q121" s="25" t="n">
        <x:f>'Avalanche Plan'!$F$126</x:f>
        <x:v>0</x:v>
      </x:c>
      <x:c r="R121" s="25" t="n">
        <x:f>'Snowball Plan'!$F$126</x:f>
        <x:v>0</x:v>
      </x:c>
    </x:row>
    <x:row r="122">
      <x:c r="P122" t="n">
        <x:f>120</x:f>
        <x:v>120</x:v>
      </x:c>
      <x:c r="Q122" s="25" t="n">
        <x:f>'Avalanche Plan'!$F$127</x:f>
        <x:v>0</x:v>
      </x:c>
      <x:c r="R122" s="25" t="n">
        <x:f>'Snowball Plan'!$F$127</x:f>
        <x:v>0</x:v>
      </x:c>
    </x:row>
    <x:row r="123">
      <x:c r="P123" t="n">
        <x:f>121</x:f>
        <x:v>121</x:v>
      </x:c>
      <x:c r="Q123" s="25" t="n">
        <x:f>'Avalanche Plan'!$F$128</x:f>
        <x:v>0</x:v>
      </x:c>
      <x:c r="R123" s="25" t="n">
        <x:f>'Snowball Plan'!$F$128</x:f>
        <x:v>0</x:v>
      </x:c>
    </x:row>
    <x:row r="124">
      <x:c r="P124" t="n">
        <x:f>122</x:f>
        <x:v>122</x:v>
      </x:c>
      <x:c r="Q124" s="25" t="n">
        <x:f>'Avalanche Plan'!$F$129</x:f>
        <x:v>0</x:v>
      </x:c>
      <x:c r="R124" s="25" t="n">
        <x:f>'Snowball Plan'!$F$129</x:f>
        <x:v>0</x:v>
      </x:c>
    </x:row>
    <x:row r="125">
      <x:c r="P125" t="n">
        <x:f>123</x:f>
        <x:v>123</x:v>
      </x:c>
      <x:c r="Q125" s="25" t="n">
        <x:f>'Avalanche Plan'!$F$130</x:f>
        <x:v>0</x:v>
      </x:c>
      <x:c r="R125" s="25" t="n">
        <x:f>'Snowball Plan'!$F$130</x:f>
        <x:v>0</x:v>
      </x:c>
    </x:row>
    <x:row r="126">
      <x:c r="P126" t="n">
        <x:f>124</x:f>
        <x:v>124</x:v>
      </x:c>
      <x:c r="Q126" s="25" t="n">
        <x:f>'Avalanche Plan'!$F$131</x:f>
        <x:v>0</x:v>
      </x:c>
      <x:c r="R126" s="25" t="n">
        <x:f>'Snowball Plan'!$F$131</x:f>
        <x:v>0</x:v>
      </x:c>
    </x:row>
    <x:row r="127">
      <x:c r="P127" t="n">
        <x:f>125</x:f>
        <x:v>125</x:v>
      </x:c>
      <x:c r="Q127" s="25" t="n">
        <x:f>'Avalanche Plan'!$F$132</x:f>
        <x:v>0</x:v>
      </x:c>
      <x:c r="R127" s="25" t="n">
        <x:f>'Snowball Plan'!$F$132</x:f>
        <x:v>0</x:v>
      </x:c>
    </x:row>
    <x:row r="128">
      <x:c r="P128" t="n">
        <x:f>126</x:f>
        <x:v>126</x:v>
      </x:c>
      <x:c r="Q128" s="25" t="n">
        <x:f>'Avalanche Plan'!$F$133</x:f>
        <x:v>0</x:v>
      </x:c>
      <x:c r="R128" s="25" t="n">
        <x:f>'Snowball Plan'!$F$133</x:f>
        <x:v>0</x:v>
      </x:c>
    </x:row>
    <x:row r="129">
      <x:c r="P129" t="n">
        <x:f>127</x:f>
        <x:v>127</x:v>
      </x:c>
      <x:c r="Q129" s="25" t="n">
        <x:f>'Avalanche Plan'!$F$134</x:f>
        <x:v>0</x:v>
      </x:c>
      <x:c r="R129" s="25" t="n">
        <x:f>'Snowball Plan'!$F$134</x:f>
        <x:v>0</x:v>
      </x:c>
    </x:row>
    <x:row r="130">
      <x:c r="P130" t="n">
        <x:f>128</x:f>
        <x:v>128</x:v>
      </x:c>
      <x:c r="Q130" s="25" t="n">
        <x:f>'Avalanche Plan'!$F$135</x:f>
        <x:v>0</x:v>
      </x:c>
      <x:c r="R130" s="25" t="n">
        <x:f>'Snowball Plan'!$F$135</x:f>
        <x:v>0</x:v>
      </x:c>
    </x:row>
    <x:row r="131">
      <x:c r="P131" t="n">
        <x:f>129</x:f>
        <x:v>129</x:v>
      </x:c>
      <x:c r="Q131" s="25" t="n">
        <x:f>'Avalanche Plan'!$F$136</x:f>
        <x:v>0</x:v>
      </x:c>
      <x:c r="R131" s="25" t="n">
        <x:f>'Snowball Plan'!$F$136</x:f>
        <x:v>0</x:v>
      </x:c>
    </x:row>
    <x:row r="132">
      <x:c r="P132" t="n">
        <x:f>130</x:f>
        <x:v>130</x:v>
      </x:c>
      <x:c r="Q132" s="25" t="n">
        <x:f>'Avalanche Plan'!$F$137</x:f>
        <x:v>0</x:v>
      </x:c>
      <x:c r="R132" s="25" t="n">
        <x:f>'Snowball Plan'!$F$137</x:f>
        <x:v>0</x:v>
      </x:c>
    </x:row>
    <x:row r="133">
      <x:c r="P133" t="n">
        <x:f>131</x:f>
        <x:v>131</x:v>
      </x:c>
      <x:c r="Q133" s="25" t="n">
        <x:f>'Avalanche Plan'!$F$138</x:f>
        <x:v>0</x:v>
      </x:c>
      <x:c r="R133" s="25" t="n">
        <x:f>'Snowball Plan'!$F$138</x:f>
        <x:v>0</x:v>
      </x:c>
    </x:row>
    <x:row r="134">
      <x:c r="P134" t="n">
        <x:f>132</x:f>
        <x:v>132</x:v>
      </x:c>
      <x:c r="Q134" s="25" t="n">
        <x:f>'Avalanche Plan'!$F$139</x:f>
        <x:v>0</x:v>
      </x:c>
      <x:c r="R134" s="25" t="n">
        <x:f>'Snowball Plan'!$F$139</x:f>
        <x:v>0</x:v>
      </x:c>
    </x:row>
    <x:row r="135">
      <x:c r="P135" t="n">
        <x:f>133</x:f>
        <x:v>133</x:v>
      </x:c>
      <x:c r="Q135" s="25" t="n">
        <x:f>'Avalanche Plan'!$F$140</x:f>
        <x:v>0</x:v>
      </x:c>
      <x:c r="R135" s="25" t="n">
        <x:f>'Snowball Plan'!$F$140</x:f>
        <x:v>0</x:v>
      </x:c>
    </x:row>
    <x:row r="136">
      <x:c r="P136" t="n">
        <x:f>134</x:f>
        <x:v>134</x:v>
      </x:c>
      <x:c r="Q136" s="25" t="n">
        <x:f>'Avalanche Plan'!$F$141</x:f>
        <x:v>0</x:v>
      </x:c>
      <x:c r="R136" s="25" t="n">
        <x:f>'Snowball Plan'!$F$141</x:f>
        <x:v>0</x:v>
      </x:c>
    </x:row>
    <x:row r="137">
      <x:c r="P137" t="n">
        <x:f>135</x:f>
        <x:v>135</x:v>
      </x:c>
      <x:c r="Q137" s="25" t="n">
        <x:f>'Avalanche Plan'!$F$142</x:f>
        <x:v>0</x:v>
      </x:c>
      <x:c r="R137" s="25" t="n">
        <x:f>'Snowball Plan'!$F$142</x:f>
        <x:v>0</x:v>
      </x:c>
    </x:row>
    <x:row r="138">
      <x:c r="P138" t="n">
        <x:f>136</x:f>
        <x:v>136</x:v>
      </x:c>
      <x:c r="Q138" s="25" t="n">
        <x:f>'Avalanche Plan'!$F$143</x:f>
        <x:v>0</x:v>
      </x:c>
      <x:c r="R138" s="25" t="n">
        <x:f>'Snowball Plan'!$F$143</x:f>
        <x:v>0</x:v>
      </x:c>
    </x:row>
    <x:row r="139">
      <x:c r="P139" t="n">
        <x:f>137</x:f>
        <x:v>137</x:v>
      </x:c>
      <x:c r="Q139" s="25" t="n">
        <x:f>'Avalanche Plan'!$F$144</x:f>
        <x:v>0</x:v>
      </x:c>
      <x:c r="R139" s="25" t="n">
        <x:f>'Snowball Plan'!$F$144</x:f>
        <x:v>0</x:v>
      </x:c>
    </x:row>
    <x:row r="140">
      <x:c r="P140" t="n">
        <x:f>138</x:f>
        <x:v>138</x:v>
      </x:c>
      <x:c r="Q140" s="25" t="n">
        <x:f>'Avalanche Plan'!$F$145</x:f>
        <x:v>0</x:v>
      </x:c>
      <x:c r="R140" s="25" t="n">
        <x:f>'Snowball Plan'!$F$145</x:f>
        <x:v>0</x:v>
      </x:c>
    </x:row>
    <x:row r="141">
      <x:c r="P141" t="n">
        <x:f>139</x:f>
        <x:v>139</x:v>
      </x:c>
      <x:c r="Q141" s="25" t="n">
        <x:f>'Avalanche Plan'!$F$146</x:f>
        <x:v>0</x:v>
      </x:c>
      <x:c r="R141" s="25" t="n">
        <x:f>'Snowball Plan'!$F$146</x:f>
        <x:v>0</x:v>
      </x:c>
    </x:row>
    <x:row r="142">
      <x:c r="P142" t="n">
        <x:f>140</x:f>
        <x:v>140</x:v>
      </x:c>
      <x:c r="Q142" s="25" t="n">
        <x:f>'Avalanche Plan'!$F$147</x:f>
        <x:v>0</x:v>
      </x:c>
      <x:c r="R142" s="25" t="n">
        <x:f>'Snowball Plan'!$F$147</x:f>
        <x:v>0</x:v>
      </x:c>
    </x:row>
    <x:row r="143">
      <x:c r="P143" t="n">
        <x:f>141</x:f>
        <x:v>141</x:v>
      </x:c>
      <x:c r="Q143" s="25" t="n">
        <x:f>'Avalanche Plan'!$F$148</x:f>
        <x:v>0</x:v>
      </x:c>
      <x:c r="R143" s="25" t="n">
        <x:f>'Snowball Plan'!$F$148</x:f>
        <x:v>0</x:v>
      </x:c>
    </x:row>
    <x:row r="144">
      <x:c r="P144" t="n">
        <x:f>142</x:f>
        <x:v>142</x:v>
      </x:c>
      <x:c r="Q144" s="25" t="n">
        <x:f>'Avalanche Plan'!$F$149</x:f>
        <x:v>0</x:v>
      </x:c>
      <x:c r="R144" s="25" t="n">
        <x:f>'Snowball Plan'!$F$149</x:f>
        <x:v>0</x:v>
      </x:c>
    </x:row>
    <x:row r="145">
      <x:c r="P145" t="n">
        <x:f>143</x:f>
        <x:v>143</x:v>
      </x:c>
      <x:c r="Q145" s="25" t="n">
        <x:f>'Avalanche Plan'!$F$150</x:f>
        <x:v>0</x:v>
      </x:c>
      <x:c r="R145" s="25" t="n">
        <x:f>'Snowball Plan'!$F$150</x:f>
        <x:v>0</x:v>
      </x:c>
    </x:row>
    <x:row r="146">
      <x:c r="P146" t="n">
        <x:f>144</x:f>
        <x:v>144</x:v>
      </x:c>
      <x:c r="Q146" s="25" t="n">
        <x:f>'Avalanche Plan'!$F$151</x:f>
        <x:v>0</x:v>
      </x:c>
      <x:c r="R146" s="25" t="n">
        <x:f>'Snowball Plan'!$F$151</x:f>
        <x:v>0</x:v>
      </x:c>
    </x:row>
    <x:row r="147">
      <x:c r="P147" t="n">
        <x:f>145</x:f>
        <x:v>145</x:v>
      </x:c>
      <x:c r="Q147" s="25" t="n">
        <x:f>'Avalanche Plan'!$F$152</x:f>
        <x:v>0</x:v>
      </x:c>
      <x:c r="R147" s="25" t="n">
        <x:f>'Snowball Plan'!$F$152</x:f>
        <x:v>0</x:v>
      </x:c>
    </x:row>
    <x:row r="148">
      <x:c r="P148" t="n">
        <x:f>146</x:f>
        <x:v>146</x:v>
      </x:c>
      <x:c r="Q148" s="25" t="n">
        <x:f>'Avalanche Plan'!$F$153</x:f>
        <x:v>0</x:v>
      </x:c>
      <x:c r="R148" s="25" t="n">
        <x:f>'Snowball Plan'!$F$153</x:f>
        <x:v>0</x:v>
      </x:c>
    </x:row>
    <x:row r="149">
      <x:c r="P149" t="n">
        <x:f>147</x:f>
        <x:v>147</x:v>
      </x:c>
      <x:c r="Q149" s="25" t="n">
        <x:f>'Avalanche Plan'!$F$154</x:f>
        <x:v>0</x:v>
      </x:c>
      <x:c r="R149" s="25" t="n">
        <x:f>'Snowball Plan'!$F$154</x:f>
        <x:v>0</x:v>
      </x:c>
    </x:row>
    <x:row r="150">
      <x:c r="P150" t="n">
        <x:f>148</x:f>
        <x:v>148</x:v>
      </x:c>
      <x:c r="Q150" s="25" t="n">
        <x:f>'Avalanche Plan'!$F$155</x:f>
        <x:v>0</x:v>
      </x:c>
      <x:c r="R150" s="25" t="n">
        <x:f>'Snowball Plan'!$F$155</x:f>
        <x:v>0</x:v>
      </x:c>
    </x:row>
    <x:row r="151">
      <x:c r="P151" t="n">
        <x:f>149</x:f>
        <x:v>149</x:v>
      </x:c>
      <x:c r="Q151" s="25" t="n">
        <x:f>'Avalanche Plan'!$F$156</x:f>
        <x:v>0</x:v>
      </x:c>
      <x:c r="R151" s="25" t="n">
        <x:f>'Snowball Plan'!$F$156</x:f>
        <x:v>0</x:v>
      </x:c>
    </x:row>
    <x:row r="152">
      <x:c r="P152" t="n">
        <x:f>150</x:f>
        <x:v>150</x:v>
      </x:c>
      <x:c r="Q152" s="25" t="n">
        <x:f>'Avalanche Plan'!$F$157</x:f>
        <x:v>0</x:v>
      </x:c>
      <x:c r="R152" s="25" t="n">
        <x:f>'Snowball Plan'!$F$157</x:f>
        <x:v>0</x:v>
      </x:c>
    </x:row>
    <x:row r="153">
      <x:c r="P153" t="n">
        <x:f>151</x:f>
        <x:v>151</x:v>
      </x:c>
      <x:c r="Q153" s="25" t="n">
        <x:f>'Avalanche Plan'!$F$158</x:f>
        <x:v>0</x:v>
      </x:c>
      <x:c r="R153" s="25" t="n">
        <x:f>'Snowball Plan'!$F$158</x:f>
        <x:v>0</x:v>
      </x:c>
    </x:row>
    <x:row r="154">
      <x:c r="P154" t="n">
        <x:f>152</x:f>
        <x:v>152</x:v>
      </x:c>
      <x:c r="Q154" s="25" t="n">
        <x:f>'Avalanche Plan'!$F$159</x:f>
        <x:v>0</x:v>
      </x:c>
      <x:c r="R154" s="25" t="n">
        <x:f>'Snowball Plan'!$F$159</x:f>
        <x:v>0</x:v>
      </x:c>
    </x:row>
    <x:row r="155">
      <x:c r="P155" t="n">
        <x:f>153</x:f>
        <x:v>153</x:v>
      </x:c>
      <x:c r="Q155" s="25" t="n">
        <x:f>'Avalanche Plan'!$F$160</x:f>
        <x:v>0</x:v>
      </x:c>
      <x:c r="R155" s="25" t="n">
        <x:f>'Snowball Plan'!$F$160</x:f>
        <x:v>0</x:v>
      </x:c>
    </x:row>
    <x:row r="156">
      <x:c r="P156" t="n">
        <x:f>154</x:f>
        <x:v>154</x:v>
      </x:c>
      <x:c r="Q156" s="25" t="n">
        <x:f>'Avalanche Plan'!$F$161</x:f>
        <x:v>0</x:v>
      </x:c>
      <x:c r="R156" s="25" t="n">
        <x:f>'Snowball Plan'!$F$161</x:f>
        <x:v>0</x:v>
      </x:c>
    </x:row>
    <x:row r="157">
      <x:c r="P157" t="n">
        <x:f>155</x:f>
        <x:v>155</x:v>
      </x:c>
      <x:c r="Q157" s="25" t="n">
        <x:f>'Avalanche Plan'!$F$162</x:f>
        <x:v>0</x:v>
      </x:c>
      <x:c r="R157" s="25" t="n">
        <x:f>'Snowball Plan'!$F$162</x:f>
        <x:v>0</x:v>
      </x:c>
    </x:row>
    <x:row r="158">
      <x:c r="P158" t="n">
        <x:f>156</x:f>
        <x:v>156</x:v>
      </x:c>
      <x:c r="Q158" s="25" t="n">
        <x:f>'Avalanche Plan'!$F$163</x:f>
        <x:v>0</x:v>
      </x:c>
      <x:c r="R158" s="25" t="n">
        <x:f>'Snowball Plan'!$F$163</x:f>
        <x:v>0</x:v>
      </x:c>
    </x:row>
    <x:row r="159">
      <x:c r="P159" t="n">
        <x:f>157</x:f>
        <x:v>157</x:v>
      </x:c>
      <x:c r="Q159" s="25" t="n">
        <x:f>'Avalanche Plan'!$F$164</x:f>
        <x:v>0</x:v>
      </x:c>
      <x:c r="R159" s="25" t="n">
        <x:f>'Snowball Plan'!$F$164</x:f>
        <x:v>0</x:v>
      </x:c>
    </x:row>
    <x:row r="160">
      <x:c r="P160" t="n">
        <x:f>158</x:f>
        <x:v>158</x:v>
      </x:c>
      <x:c r="Q160" s="25" t="n">
        <x:f>'Avalanche Plan'!$F$165</x:f>
        <x:v>0</x:v>
      </x:c>
      <x:c r="R160" s="25" t="n">
        <x:f>'Snowball Plan'!$F$165</x:f>
        <x:v>0</x:v>
      </x:c>
    </x:row>
    <x:row r="161">
      <x:c r="P161" t="n">
        <x:f>159</x:f>
        <x:v>159</x:v>
      </x:c>
      <x:c r="Q161" s="25" t="n">
        <x:f>'Avalanche Plan'!$F$166</x:f>
        <x:v>0</x:v>
      </x:c>
      <x:c r="R161" s="25" t="n">
        <x:f>'Snowball Plan'!$F$166</x:f>
        <x:v>0</x:v>
      </x:c>
    </x:row>
    <x:row r="162">
      <x:c r="P162" t="n">
        <x:f>160</x:f>
        <x:v>160</x:v>
      </x:c>
      <x:c r="Q162" s="25" t="n">
        <x:f>'Avalanche Plan'!$F$167</x:f>
        <x:v>0</x:v>
      </x:c>
      <x:c r="R162" s="25" t="n">
        <x:f>'Snowball Plan'!$F$167</x:f>
        <x:v>0</x:v>
      </x:c>
    </x:row>
    <x:row r="163">
      <x:c r="P163" t="n">
        <x:f>161</x:f>
        <x:v>161</x:v>
      </x:c>
      <x:c r="Q163" s="25" t="n">
        <x:f>'Avalanche Plan'!$F$168</x:f>
        <x:v>0</x:v>
      </x:c>
      <x:c r="R163" s="25" t="n">
        <x:f>'Snowball Plan'!$F$168</x:f>
        <x:v>0</x:v>
      </x:c>
    </x:row>
    <x:row r="164">
      <x:c r="P164" t="n">
        <x:f>162</x:f>
        <x:v>162</x:v>
      </x:c>
      <x:c r="Q164" s="25" t="n">
        <x:f>'Avalanche Plan'!$F$169</x:f>
        <x:v>0</x:v>
      </x:c>
      <x:c r="R164" s="25" t="n">
        <x:f>'Snowball Plan'!$F$169</x:f>
        <x:v>0</x:v>
      </x:c>
    </x:row>
    <x:row r="165">
      <x:c r="P165" t="n">
        <x:f>163</x:f>
        <x:v>163</x:v>
      </x:c>
      <x:c r="Q165" s="25" t="n">
        <x:f>'Avalanche Plan'!$F$170</x:f>
        <x:v>0</x:v>
      </x:c>
      <x:c r="R165" s="25" t="n">
        <x:f>'Snowball Plan'!$F$170</x:f>
        <x:v>0</x:v>
      </x:c>
    </x:row>
    <x:row r="166">
      <x:c r="P166" t="n">
        <x:f>164</x:f>
        <x:v>164</x:v>
      </x:c>
      <x:c r="Q166" s="25" t="n">
        <x:f>'Avalanche Plan'!$F$171</x:f>
        <x:v>0</x:v>
      </x:c>
      <x:c r="R166" s="25" t="n">
        <x:f>'Snowball Plan'!$F$171</x:f>
        <x:v>0</x:v>
      </x:c>
    </x:row>
    <x:row r="167">
      <x:c r="P167" t="n">
        <x:f>165</x:f>
        <x:v>165</x:v>
      </x:c>
      <x:c r="Q167" s="25" t="n">
        <x:f>'Avalanche Plan'!$F$172</x:f>
        <x:v>0</x:v>
      </x:c>
      <x:c r="R167" s="25" t="n">
        <x:f>'Snowball Plan'!$F$172</x:f>
        <x:v>0</x:v>
      </x:c>
    </x:row>
    <x:row r="168">
      <x:c r="P168" t="n">
        <x:f>166</x:f>
        <x:v>166</x:v>
      </x:c>
      <x:c r="Q168" s="25" t="n">
        <x:f>'Avalanche Plan'!$F$173</x:f>
        <x:v>0</x:v>
      </x:c>
      <x:c r="R168" s="25" t="n">
        <x:f>'Snowball Plan'!$F$173</x:f>
        <x:v>0</x:v>
      </x:c>
    </x:row>
    <x:row r="169">
      <x:c r="P169" t="n">
        <x:f>167</x:f>
        <x:v>167</x:v>
      </x:c>
      <x:c r="Q169" s="25" t="n">
        <x:f>'Avalanche Plan'!$F$174</x:f>
        <x:v>0</x:v>
      </x:c>
      <x:c r="R169" s="25" t="n">
        <x:f>'Snowball Plan'!$F$174</x:f>
        <x:v>0</x:v>
      </x:c>
    </x:row>
    <x:row r="170">
      <x:c r="P170" t="n">
        <x:f>168</x:f>
        <x:v>168</x:v>
      </x:c>
      <x:c r="Q170" s="25" t="n">
        <x:f>'Avalanche Plan'!$F$175</x:f>
        <x:v>0</x:v>
      </x:c>
      <x:c r="R170" s="25" t="n">
        <x:f>'Snowball Plan'!$F$175</x:f>
        <x:v>0</x:v>
      </x:c>
    </x:row>
    <x:row r="171">
      <x:c r="P171" t="n">
        <x:f>169</x:f>
        <x:v>169</x:v>
      </x:c>
      <x:c r="Q171" s="25" t="n">
        <x:f>'Avalanche Plan'!$F$176</x:f>
        <x:v>0</x:v>
      </x:c>
      <x:c r="R171" s="25" t="n">
        <x:f>'Snowball Plan'!$F$176</x:f>
        <x:v>0</x:v>
      </x:c>
    </x:row>
    <x:row r="172">
      <x:c r="P172" t="n">
        <x:f>170</x:f>
        <x:v>170</x:v>
      </x:c>
      <x:c r="Q172" s="25" t="n">
        <x:f>'Avalanche Plan'!$F$177</x:f>
        <x:v>0</x:v>
      </x:c>
      <x:c r="R172" s="25" t="n">
        <x:f>'Snowball Plan'!$F$177</x:f>
        <x:v>0</x:v>
      </x:c>
    </x:row>
    <x:row r="173">
      <x:c r="P173" t="n">
        <x:f>171</x:f>
        <x:v>171</x:v>
      </x:c>
      <x:c r="Q173" s="25" t="n">
        <x:f>'Avalanche Plan'!$F$178</x:f>
        <x:v>0</x:v>
      </x:c>
      <x:c r="R173" s="25" t="n">
        <x:f>'Snowball Plan'!$F$178</x:f>
        <x:v>0</x:v>
      </x:c>
    </x:row>
    <x:row r="174">
      <x:c r="P174" t="n">
        <x:f>172</x:f>
        <x:v>172</x:v>
      </x:c>
      <x:c r="Q174" s="25" t="n">
        <x:f>'Avalanche Plan'!$F$179</x:f>
        <x:v>0</x:v>
      </x:c>
      <x:c r="R174" s="25" t="n">
        <x:f>'Snowball Plan'!$F$179</x:f>
        <x:v>0</x:v>
      </x:c>
    </x:row>
    <x:row r="175">
      <x:c r="P175" t="n">
        <x:f>173</x:f>
        <x:v>173</x:v>
      </x:c>
      <x:c r="Q175" s="25" t="n">
        <x:f>'Avalanche Plan'!$F$180</x:f>
        <x:v>0</x:v>
      </x:c>
      <x:c r="R175" s="25" t="n">
        <x:f>'Snowball Plan'!$F$180</x:f>
        <x:v>0</x:v>
      </x:c>
    </x:row>
    <x:row r="176">
      <x:c r="P176" t="n">
        <x:f>174</x:f>
        <x:v>174</x:v>
      </x:c>
      <x:c r="Q176" s="25" t="n">
        <x:f>'Avalanche Plan'!$F$181</x:f>
        <x:v>0</x:v>
      </x:c>
      <x:c r="R176" s="25" t="n">
        <x:f>'Snowball Plan'!$F$181</x:f>
        <x:v>0</x:v>
      </x:c>
    </x:row>
    <x:row r="177">
      <x:c r="P177" t="n">
        <x:f>175</x:f>
        <x:v>175</x:v>
      </x:c>
      <x:c r="Q177" s="25" t="n">
        <x:f>'Avalanche Plan'!$F$182</x:f>
        <x:v>0</x:v>
      </x:c>
      <x:c r="R177" s="25" t="n">
        <x:f>'Snowball Plan'!$F$182</x:f>
        <x:v>0</x:v>
      </x:c>
    </x:row>
    <x:row r="178">
      <x:c r="P178" t="n">
        <x:f>176</x:f>
        <x:v>176</x:v>
      </x:c>
      <x:c r="Q178" s="25" t="n">
        <x:f>'Avalanche Plan'!$F$183</x:f>
        <x:v>0</x:v>
      </x:c>
      <x:c r="R178" s="25" t="n">
        <x:f>'Snowball Plan'!$F$183</x:f>
        <x:v>0</x:v>
      </x:c>
    </x:row>
    <x:row r="179">
      <x:c r="P179" t="n">
        <x:f>177</x:f>
        <x:v>177</x:v>
      </x:c>
      <x:c r="Q179" s="25" t="n">
        <x:f>'Avalanche Plan'!$F$184</x:f>
        <x:v>0</x:v>
      </x:c>
      <x:c r="R179" s="25" t="n">
        <x:f>'Snowball Plan'!$F$184</x:f>
        <x:v>0</x:v>
      </x:c>
    </x:row>
    <x:row r="180">
      <x:c r="P180" t="n">
        <x:f>178</x:f>
        <x:v>178</x:v>
      </x:c>
      <x:c r="Q180" s="25" t="n">
        <x:f>'Avalanche Plan'!$F$185</x:f>
        <x:v>0</x:v>
      </x:c>
      <x:c r="R180" s="25" t="n">
        <x:f>'Snowball Plan'!$F$185</x:f>
        <x:v>0</x:v>
      </x:c>
    </x:row>
    <x:row r="181">
      <x:c r="P181" t="n">
        <x:f>179</x:f>
        <x:v>179</x:v>
      </x:c>
      <x:c r="Q181" s="25" t="n">
        <x:f>'Avalanche Plan'!$F$186</x:f>
        <x:v>0</x:v>
      </x:c>
      <x:c r="R181" s="25" t="n">
        <x:f>'Snowball Plan'!$F$186</x:f>
        <x:v>0</x:v>
      </x:c>
    </x:row>
    <x:row r="182">
      <x:c r="P182" t="n">
        <x:f>180</x:f>
        <x:v>180</x:v>
      </x:c>
      <x:c r="Q182" s="25" t="n">
        <x:f>'Avalanche Plan'!$F$187</x:f>
        <x:v>0</x:v>
      </x:c>
      <x:c r="R182" s="25" t="n">
        <x:f>'Snowball Plan'!$F$187</x:f>
        <x:v>0</x:v>
      </x:c>
    </x:row>
  </x:sheetData>
  <x:mergeCells>
    <x:mergeCell ref="A1:N1"/>
    <x:mergeCell ref="A2:N2"/>
    <x:mergeCell ref="A4:C4"/>
    <x:mergeCell ref="A5:C6"/>
    <x:mergeCell ref="D4:F4"/>
    <x:mergeCell ref="D5:F6"/>
    <x:mergeCell ref="A8:C8"/>
    <x:mergeCell ref="A9:C10"/>
    <x:mergeCell ref="D8:F8"/>
    <x:mergeCell ref="D9:F10"/>
    <x:mergeCell ref="A17:F17"/>
    <x:mergeCell ref="A18:F20"/>
  </x:mergeCells>
  <x:pageMargins left="0.7" right="0.7" top="0.75" bottom="0.75" header="0.3" footer="0.3"/>
  <x:drawing xmlns:r="http://schemas.openxmlformats.org/officeDocument/2006/relationships" r:id="Rf9b7c920929e405a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5" hidden="0" customWidth="1"/>
    <x:col min="3" max="3" width="18" hidden="0" customWidth="1"/>
    <x:col min="4" max="4" width="18" hidden="0" customWidth="1"/>
    <x:col min="5" max="5" width="10" hidden="0" customWidth="1"/>
    <x:col min="6" max="6" width="17" hidden="0" customWidth="1"/>
    <x:col min="7" max="7" width="18" hidden="0" customWidth="1"/>
    <x:col min="8" max="8" width="22" hidden="0" customWidth="1"/>
    <x:col min="9" max="9" width="14" hidden="0" customWidth="1"/>
    <x:col min="10" max="10" width="24" hidden="0" customWidth="1"/>
    <x:col min="11" max="11" width="16" hidden="0" customWidth="1"/>
    <x:col min="12" max="12" width="16" hidden="0" customWidth="1"/>
  </x:cols>
  <x:sheetData>
    <x:row r="1" ht="32" customHeight="1">
      <x:c r="A1" s="4" t="str">
        <x:v>Canadian Debt Payoff Tool — Inputs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10" t="str">
        <x:v>SAMPLE DATA IS INCLUDED. Replace the blue entries in yellow cells with your own information.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30" t="str">
        <x:v>Plan start date</x:v>
      </x:c>
      <x:c r="B4" s="31" t="n">
        <x:v>46218</x:v>
      </x:c>
    </x:row>
    <x:row r="5">
      <x:c r="A5" s="32" t="str">
        <x:v>Extra monthly payment (CAD)</x:v>
      </x:c>
      <x:c r="B5" s="33" t="n">
        <x:v>250</x:v>
      </x:c>
    </x:row>
    <x:row r="6">
      <x:c r="A6" s="32" t="str">
        <x:v>Monthly gross household income (CAD)</x:v>
      </x:c>
      <x:c r="B6" s="33" t="n">
        <x:v>7000</x:v>
      </x:c>
    </x:row>
    <x:row r="7">
      <x:c r="A7" s="32" t="str">
        <x:v>Monthly housing payment (CAD)</x:v>
      </x:c>
      <x:c r="B7" s="33" t="n">
        <x:v>1800</x:v>
      </x:c>
    </x:row>
    <x:row r="8">
      <x:c r="A8" s="34" t="str">
        <x:v>Other monthly debt obligations (CAD)</x:v>
      </x:c>
      <x:c r="B8" s="35" t="n">
        <x:v>0</x:v>
      </x:c>
    </x:row>
    <x:row r="9">
      <x:c r="A9" s="14" t="str"/>
      <x:c r="B9" s="25"/>
    </x:row>
    <x:row r="10">
      <x:c r="A10" s="30" t="str">
        <x:v>Total starting debt (CAD)</x:v>
      </x:c>
      <x:c r="B10" s="42" t="n">
        <x:f>SUMIFS($D$15:$D$24,$A$15:$A$24,"Yes")</x:f>
        <x:v>25500</x:v>
      </x:c>
    </x:row>
    <x:row r="11">
      <x:c r="A11" s="32" t="str">
        <x:v>Monthly minimum payments (CAD)</x:v>
      </x:c>
      <x:c r="B11" s="43" t="n">
        <x:f>SUM($H$15:$H$24)</x:f>
        <x:v>900</x:v>
      </x:c>
    </x:row>
    <x:row r="12">
      <x:c r="A12" s="34" t="str">
        <x:v>Total monthly debt budget (CAD)</x:v>
      </x:c>
      <x:c r="B12" s="44" t="n">
        <x:f>B11+B5</x:f>
        <x:v>1150</x:v>
      </x:c>
    </x:row>
    <x:row r="14" ht="34" customHeight="1">
      <x:c r="A14" s="100" t="str">
        <x:v>Include?</x:v>
      </x:c>
      <x:c r="B14" s="101" t="str">
        <x:v>Debt Name</x:v>
      </x:c>
      <x:c r="C14" s="101" t="str">
        <x:v>Debt Type</x:v>
      </x:c>
      <x:c r="D14" s="101" t="str">
        <x:v>Current Balance (CAD)</x:v>
      </x:c>
      <x:c r="E14" s="101" t="str">
        <x:v>APR</x:v>
      </x:c>
      <x:c r="F14" s="101" t="str">
        <x:v>Minimum Payment</x:v>
      </x:c>
      <x:c r="G14" s="101" t="str">
        <x:v>Payment Frequency</x:v>
      </x:c>
      <x:c r="H14" s="101" t="str">
        <x:v>Monthly Equivalent Minimum</x:v>
      </x:c>
      <x:c r="I14" s="101" t="str">
        <x:v>Personal Priority (reference)</x:v>
      </x:c>
      <x:c r="J14" s="101" t="str">
        <x:v>Notes</x:v>
      </x:c>
      <x:c r="K14" s="101" t="str">
        <x:v>Avalanche Priority</x:v>
      </x:c>
      <x:c r="L14" s="102" t="str">
        <x:v>Snowball Priority</x:v>
      </x:c>
    </x:row>
    <x:row r="15">
      <x:c r="A15" s="103" t="str">
        <x:v>Yes</x:v>
      </x:c>
      <x:c r="B15" s="86" t="str">
        <x:v>Visa Credit Card</x:v>
      </x:c>
      <x:c r="C15" s="86" t="str">
        <x:v>Credit Card</x:v>
      </x:c>
      <x:c r="D15" s="87" t="n">
        <x:v>12000</x:v>
      </x:c>
      <x:c r="E15" s="88" t="n">
        <x:v>0.1999</x:v>
      </x:c>
      <x:c r="F15" s="89" t="n">
        <x:v>300</x:v>
      </x:c>
      <x:c r="G15" s="89" t="str">
        <x:v>Monthly</x:v>
      </x:c>
      <x:c r="H15" s="90" t="n">
        <x:f>IF(OR(A15&lt;&gt;"Yes",D15&lt;=0),0,IF(G15="Weekly",F15*52/12,IF(G15="Biweekly",F15*26/12,IF(G15="Semi-monthly",F15*24/12,F15))))</x:f>
        <x:v>300</x:v>
      </x:c>
      <x:c r="I15" s="91" t="n">
        <x:v>1</x:v>
      </x:c>
      <x:c r="J15" s="86" t="str">
        <x:v>Replace sample data</x:v>
      </x:c>
      <x:c r="K15" s="92" t="n">
        <x:f>IF(OR(A15&lt;&gt;"Yes",D15&lt;=0),"",1+COUNTIFS($A$15:$A$24,"Yes",$E$15:$E$24,"&gt;"&amp;E15)+COUNTIFS($A$15:A15,"Yes",$E$15:E15,E15)-1)</x:f>
        <x:v>1</x:v>
      </x:c>
      <x:c r="L15" s="104" t="n">
        <x:f>IF(OR(A15&lt;&gt;"Yes",D15&lt;=0),"",1+COUNTIFS($A$15:$A$24,"Yes",$D$15:$D$24,"&lt;"&amp;D15)+COUNTIFS($A$15:A15,"Yes",$D$15:D15,D15)-1)</x:f>
        <x:v>3</x:v>
      </x:c>
    </x:row>
    <x:row r="16">
      <x:c r="A16" s="103" t="str">
        <x:v>Yes</x:v>
      </x:c>
      <x:c r="B16" s="86" t="str">
        <x:v>Personal Line of Credit</x:v>
      </x:c>
      <x:c r="C16" s="86" t="str">
        <x:v>Line of Credit</x:v>
      </x:c>
      <x:c r="D16" s="87" t="n">
        <x:v>8500</x:v>
      </x:c>
      <x:c r="E16" s="88" t="n">
        <x:v>0.1099</x:v>
      </x:c>
      <x:c r="F16" s="89" t="n">
        <x:v>250</x:v>
      </x:c>
      <x:c r="G16" s="89" t="str">
        <x:v>Monthly</x:v>
      </x:c>
      <x:c r="H16" s="90" t="n">
        <x:f>IF(OR(A16&lt;&gt;"Yes",D16&lt;=0),0,IF(G16="Weekly",F16*52/12,IF(G16="Biweekly",F16*26/12,IF(G16="Semi-monthly",F16*24/12,F16))))</x:f>
        <x:v>250</x:v>
      </x:c>
      <x:c r="I16" s="91" t="n">
        <x:v>2</x:v>
      </x:c>
      <x:c r="J16" s="86" t="str">
        <x:v>Replace sample data</x:v>
      </x:c>
      <x:c r="K16" s="92" t="n">
        <x:f>IF(OR(A16&lt;&gt;"Yes",D16&lt;=0),"",1+COUNTIFS($A$15:$A$24,"Yes",$E$15:$E$24,"&gt;"&amp;E16)+COUNTIFS($A$15:A16,"Yes",$E$15:E16,E16)-1)</x:f>
        <x:v>2</x:v>
      </x:c>
      <x:c r="L16" s="104" t="n">
        <x:f>IF(OR(A16&lt;&gt;"Yes",D16&lt;=0),"",1+COUNTIFS($A$15:$A$24,"Yes",$D$15:$D$24,"&lt;"&amp;D16)+COUNTIFS($A$15:A16,"Yes",$D$15:D16,D16)-1)</x:f>
        <x:v>2</x:v>
      </x:c>
    </x:row>
    <x:row r="17">
      <x:c r="A17" s="103" t="str">
        <x:v>Yes</x:v>
      </x:c>
      <x:c r="B17" s="86" t="str">
        <x:v>Auto Loan</x:v>
      </x:c>
      <x:c r="C17" s="86" t="str">
        <x:v>Auto Loan</x:v>
      </x:c>
      <x:c r="D17" s="87" t="n">
        <x:v>5000</x:v>
      </x:c>
      <x:c r="E17" s="88" t="n">
        <x:v>0.0749</x:v>
      </x:c>
      <x:c r="F17" s="89" t="n">
        <x:v>350</x:v>
      </x:c>
      <x:c r="G17" s="89" t="str">
        <x:v>Monthly</x:v>
      </x:c>
      <x:c r="H17" s="90" t="n">
        <x:f>IF(OR(A17&lt;&gt;"Yes",D17&lt;=0),0,IF(G17="Weekly",F17*52/12,IF(G17="Biweekly",F17*26/12,IF(G17="Semi-monthly",F17*24/12,F17))))</x:f>
        <x:v>350</x:v>
      </x:c>
      <x:c r="I17" s="91" t="n">
        <x:v>3</x:v>
      </x:c>
      <x:c r="J17" s="86" t="str">
        <x:v>Replace sample data</x:v>
      </x:c>
      <x:c r="K17" s="92" t="n">
        <x:f>IF(OR(A17&lt;&gt;"Yes",D17&lt;=0),"",1+COUNTIFS($A$15:$A$24,"Yes",$E$15:$E$24,"&gt;"&amp;E17)+COUNTIFS($A$15:A17,"Yes",$E$15:E17,E17)-1)</x:f>
        <x:v>3</x:v>
      </x:c>
      <x:c r="L17" s="104" t="n">
        <x:f>IF(OR(A17&lt;&gt;"Yes",D17&lt;=0),"",1+COUNTIFS($A$15:$A$24,"Yes",$D$15:$D$24,"&lt;"&amp;D17)+COUNTIFS($A$15:A17,"Yes",$D$15:D17,D17)-1)</x:f>
        <x:v>1</x:v>
      </x:c>
    </x:row>
    <x:row r="18">
      <x:c r="A18" s="103" t="str">
        <x:v>No</x:v>
      </x:c>
      <x:c r="B18" s="86" t="str"/>
      <x:c r="C18" s="86" t="str">
        <x:v>Other</x:v>
      </x:c>
      <x:c r="D18" s="87" t="n">
        <x:v>0</x:v>
      </x:c>
      <x:c r="E18" s="88" t="n">
        <x:v>0</x:v>
      </x:c>
      <x:c r="F18" s="89" t="n">
        <x:v>0</x:v>
      </x:c>
      <x:c r="G18" s="89" t="str">
        <x:v>Monthly</x:v>
      </x:c>
      <x:c r="H18" s="90" t="n">
        <x:f>IF(OR(A18&lt;&gt;"Yes",D18&lt;=0),0,IF(G18="Weekly",F18*52/12,IF(G18="Biweekly",F18*26/12,IF(G18="Semi-monthly",F18*24/12,F18))))</x:f>
        <x:v>0</x:v>
      </x:c>
      <x:c r="I18" s="91" t="n">
        <x:v>4</x:v>
      </x:c>
      <x:c r="J18" s="86" t="str"/>
      <x:c r="K18" s="92" t="str">
        <x:f>IF(OR(A18&lt;&gt;"Yes",D18&lt;=0),"",1+COUNTIFS($A$15:$A$24,"Yes",$E$15:$E$24,"&gt;"&amp;E18)+COUNTIFS($A$15:A18,"Yes",$E$15:E18,E18)-1)</x:f>
      </x:c>
      <x:c r="L18" s="104" t="str">
        <x:f>IF(OR(A18&lt;&gt;"Yes",D18&lt;=0),"",1+COUNTIFS($A$15:$A$24,"Yes",$D$15:$D$24,"&lt;"&amp;D18)+COUNTIFS($A$15:A18,"Yes",$D$15:D18,D18)-1)</x:f>
      </x:c>
    </x:row>
    <x:row r="19">
      <x:c r="A19" s="103" t="str">
        <x:v>No</x:v>
      </x:c>
      <x:c r="B19" s="86" t="str"/>
      <x:c r="C19" s="86" t="str">
        <x:v>Other</x:v>
      </x:c>
      <x:c r="D19" s="87" t="n">
        <x:v>0</x:v>
      </x:c>
      <x:c r="E19" s="88" t="n">
        <x:v>0</x:v>
      </x:c>
      <x:c r="F19" s="89" t="n">
        <x:v>0</x:v>
      </x:c>
      <x:c r="G19" s="89" t="str">
        <x:v>Monthly</x:v>
      </x:c>
      <x:c r="H19" s="90" t="n">
        <x:f>IF(OR(A19&lt;&gt;"Yes",D19&lt;=0),0,IF(G19="Weekly",F19*52/12,IF(G19="Biweekly",F19*26/12,IF(G19="Semi-monthly",F19*24/12,F19))))</x:f>
        <x:v>0</x:v>
      </x:c>
      <x:c r="I19" s="91" t="n">
        <x:v>5</x:v>
      </x:c>
      <x:c r="J19" s="86" t="str"/>
      <x:c r="K19" s="92" t="str">
        <x:f>IF(OR(A19&lt;&gt;"Yes",D19&lt;=0),"",1+COUNTIFS($A$15:$A$24,"Yes",$E$15:$E$24,"&gt;"&amp;E19)+COUNTIFS($A$15:A19,"Yes",$E$15:E19,E19)-1)</x:f>
      </x:c>
      <x:c r="L19" s="104" t="str">
        <x:f>IF(OR(A19&lt;&gt;"Yes",D19&lt;=0),"",1+COUNTIFS($A$15:$A$24,"Yes",$D$15:$D$24,"&lt;"&amp;D19)+COUNTIFS($A$15:A19,"Yes",$D$15:D19,D19)-1)</x:f>
      </x:c>
    </x:row>
    <x:row r="20">
      <x:c r="A20" s="103" t="str">
        <x:v>No</x:v>
      </x:c>
      <x:c r="B20" s="86" t="str"/>
      <x:c r="C20" s="86" t="str">
        <x:v>Other</x:v>
      </x:c>
      <x:c r="D20" s="87" t="n">
        <x:v>0</x:v>
      </x:c>
      <x:c r="E20" s="88" t="n">
        <x:v>0</x:v>
      </x:c>
      <x:c r="F20" s="89" t="n">
        <x:v>0</x:v>
      </x:c>
      <x:c r="G20" s="89" t="str">
        <x:v>Monthly</x:v>
      </x:c>
      <x:c r="H20" s="90" t="n">
        <x:f>IF(OR(A20&lt;&gt;"Yes",D20&lt;=0),0,IF(G20="Weekly",F20*52/12,IF(G20="Biweekly",F20*26/12,IF(G20="Semi-monthly",F20*24/12,F20))))</x:f>
        <x:v>0</x:v>
      </x:c>
      <x:c r="I20" s="91" t="n">
        <x:v>6</x:v>
      </x:c>
      <x:c r="J20" s="86" t="str"/>
      <x:c r="K20" s="92" t="str">
        <x:f>IF(OR(A20&lt;&gt;"Yes",D20&lt;=0),"",1+COUNTIFS($A$15:$A$24,"Yes",$E$15:$E$24,"&gt;"&amp;E20)+COUNTIFS($A$15:A20,"Yes",$E$15:E20,E20)-1)</x:f>
      </x:c>
      <x:c r="L20" s="104" t="str">
        <x:f>IF(OR(A20&lt;&gt;"Yes",D20&lt;=0),"",1+COUNTIFS($A$15:$A$24,"Yes",$D$15:$D$24,"&lt;"&amp;D20)+COUNTIFS($A$15:A20,"Yes",$D$15:D20,D20)-1)</x:f>
      </x:c>
    </x:row>
    <x:row r="21">
      <x:c r="A21" s="103" t="str">
        <x:v>No</x:v>
      </x:c>
      <x:c r="B21" s="86" t="str"/>
      <x:c r="C21" s="86" t="str">
        <x:v>Other</x:v>
      </x:c>
      <x:c r="D21" s="87" t="n">
        <x:v>0</x:v>
      </x:c>
      <x:c r="E21" s="88" t="n">
        <x:v>0</x:v>
      </x:c>
      <x:c r="F21" s="89" t="n">
        <x:v>0</x:v>
      </x:c>
      <x:c r="G21" s="89" t="str">
        <x:v>Monthly</x:v>
      </x:c>
      <x:c r="H21" s="90" t="n">
        <x:f>IF(OR(A21&lt;&gt;"Yes",D21&lt;=0),0,IF(G21="Weekly",F21*52/12,IF(G21="Biweekly",F21*26/12,IF(G21="Semi-monthly",F21*24/12,F21))))</x:f>
        <x:v>0</x:v>
      </x:c>
      <x:c r="I21" s="91" t="n">
        <x:v>7</x:v>
      </x:c>
      <x:c r="J21" s="86" t="str"/>
      <x:c r="K21" s="92" t="str">
        <x:f>IF(OR(A21&lt;&gt;"Yes",D21&lt;=0),"",1+COUNTIFS($A$15:$A$24,"Yes",$E$15:$E$24,"&gt;"&amp;E21)+COUNTIFS($A$15:A21,"Yes",$E$15:E21,E21)-1)</x:f>
      </x:c>
      <x:c r="L21" s="104" t="str">
        <x:f>IF(OR(A21&lt;&gt;"Yes",D21&lt;=0),"",1+COUNTIFS($A$15:$A$24,"Yes",$D$15:$D$24,"&lt;"&amp;D21)+COUNTIFS($A$15:A21,"Yes",$D$15:D21,D21)-1)</x:f>
      </x:c>
    </x:row>
    <x:row r="22">
      <x:c r="A22" s="103" t="str">
        <x:v>No</x:v>
      </x:c>
      <x:c r="B22" s="86" t="str"/>
      <x:c r="C22" s="86" t="str">
        <x:v>Other</x:v>
      </x:c>
      <x:c r="D22" s="87" t="n">
        <x:v>0</x:v>
      </x:c>
      <x:c r="E22" s="88" t="n">
        <x:v>0</x:v>
      </x:c>
      <x:c r="F22" s="89" t="n">
        <x:v>0</x:v>
      </x:c>
      <x:c r="G22" s="89" t="str">
        <x:v>Monthly</x:v>
      </x:c>
      <x:c r="H22" s="90" t="n">
        <x:f>IF(OR(A22&lt;&gt;"Yes",D22&lt;=0),0,IF(G22="Weekly",F22*52/12,IF(G22="Biweekly",F22*26/12,IF(G22="Semi-monthly",F22*24/12,F22))))</x:f>
        <x:v>0</x:v>
      </x:c>
      <x:c r="I22" s="91" t="n">
        <x:v>8</x:v>
      </x:c>
      <x:c r="J22" s="86" t="str"/>
      <x:c r="K22" s="92" t="str">
        <x:f>IF(OR(A22&lt;&gt;"Yes",D22&lt;=0),"",1+COUNTIFS($A$15:$A$24,"Yes",$E$15:$E$24,"&gt;"&amp;E22)+COUNTIFS($A$15:A22,"Yes",$E$15:E22,E22)-1)</x:f>
      </x:c>
      <x:c r="L22" s="104" t="str">
        <x:f>IF(OR(A22&lt;&gt;"Yes",D22&lt;=0),"",1+COUNTIFS($A$15:$A$24,"Yes",$D$15:$D$24,"&lt;"&amp;D22)+COUNTIFS($A$15:A22,"Yes",$D$15:D22,D22)-1)</x:f>
      </x:c>
    </x:row>
    <x:row r="23">
      <x:c r="A23" s="103" t="str">
        <x:v>No</x:v>
      </x:c>
      <x:c r="B23" s="86" t="str"/>
      <x:c r="C23" s="86" t="str">
        <x:v>Other</x:v>
      </x:c>
      <x:c r="D23" s="87" t="n">
        <x:v>0</x:v>
      </x:c>
      <x:c r="E23" s="88" t="n">
        <x:v>0</x:v>
      </x:c>
      <x:c r="F23" s="89" t="n">
        <x:v>0</x:v>
      </x:c>
      <x:c r="G23" s="89" t="str">
        <x:v>Monthly</x:v>
      </x:c>
      <x:c r="H23" s="90" t="n">
        <x:f>IF(OR(A23&lt;&gt;"Yes",D23&lt;=0),0,IF(G23="Weekly",F23*52/12,IF(G23="Biweekly",F23*26/12,IF(G23="Semi-monthly",F23*24/12,F23))))</x:f>
        <x:v>0</x:v>
      </x:c>
      <x:c r="I23" s="91" t="n">
        <x:v>9</x:v>
      </x:c>
      <x:c r="J23" s="86" t="str"/>
      <x:c r="K23" s="92" t="str">
        <x:f>IF(OR(A23&lt;&gt;"Yes",D23&lt;=0),"",1+COUNTIFS($A$15:$A$24,"Yes",$E$15:$E$24,"&gt;"&amp;E23)+COUNTIFS($A$15:A23,"Yes",$E$15:E23,E23)-1)</x:f>
      </x:c>
      <x:c r="L23" s="104" t="str">
        <x:f>IF(OR(A23&lt;&gt;"Yes",D23&lt;=0),"",1+COUNTIFS($A$15:$A$24,"Yes",$D$15:$D$24,"&lt;"&amp;D23)+COUNTIFS($A$15:A23,"Yes",$D$15:D23,D23)-1)</x:f>
      </x:c>
    </x:row>
    <x:row r="24">
      <x:c r="A24" s="105" t="str">
        <x:v>No</x:v>
      </x:c>
      <x:c r="B24" s="106" t="str"/>
      <x:c r="C24" s="106" t="str">
        <x:v>Other</x:v>
      </x:c>
      <x:c r="D24" s="107" t="n">
        <x:v>0</x:v>
      </x:c>
      <x:c r="E24" s="108" t="n">
        <x:v>0</x:v>
      </x:c>
      <x:c r="F24" s="109" t="n">
        <x:v>0</x:v>
      </x:c>
      <x:c r="G24" s="109" t="str">
        <x:v>Monthly</x:v>
      </x:c>
      <x:c r="H24" s="110" t="n">
        <x:f>IF(OR(A24&lt;&gt;"Yes",D24&lt;=0),0,IF(G24="Weekly",F24*52/12,IF(G24="Biweekly",F24*26/12,IF(G24="Semi-monthly",F24*24/12,F24))))</x:f>
        <x:v>0</x:v>
      </x:c>
      <x:c r="I24" s="111" t="n">
        <x:v>10</x:v>
      </x:c>
      <x:c r="J24" s="106" t="str"/>
      <x:c r="K24" s="112" t="str">
        <x:f>IF(OR(A24&lt;&gt;"Yes",D24&lt;=0),"",1+COUNTIFS($A$15:$A$24,"Yes",$E$15:$E$24,"&gt;"&amp;E24)+COUNTIFS($A$15:A24,"Yes",$E$15:E24,E24)-1)</x:f>
      </x:c>
      <x:c r="L24" s="113" t="str">
        <x:f>IF(OR(A24&lt;&gt;"Yes",D24&lt;=0),"",1+COUNTIFS($A$15:$A$24,"Yes",$D$15:$D$24,"&lt;"&amp;D24)+COUNTIFS($A$15:A24,"Yes",$D$15:D24,D24)-1)</x:f>
      </x:c>
    </x:row>
  </x:sheetData>
  <x:mergeCells>
    <x:mergeCell ref="A1:L1"/>
    <x:mergeCell ref="A2:L2"/>
  </x:mergeCells>
  <x:conditionalFormatting sqref="D15:D24">
    <x:cfRule type="dataBar" priority="1">
      <x:dataBar>
        <x:cfvo type="min"/>
        <x:cfvo type="max"/>
        <x:color rgb="FF6B8EAD"/>
      </x:dataBar>
      <x:extLst>
        <x:ext xmlns:x14="http://schemas.microsoft.com/office/spreadsheetml/2009/9/main" uri="{B025F937-C7B1-47D3-B67F-A62EFF666E3E}">
          <x14:id>{242D913F-F254-D5D5-3482-AA64BF9FEE1F}</x14:id>
        </x:ext>
      </x:extLst>
    </x:cfRule>
  </x:conditionalFormatting>
  <x:conditionalFormatting sqref="E15:E24">
    <x:cfRule type="colorScale" priority="2">
      <x:colorScale>
        <x:cfvo type="min"/>
        <x:cfvo type="percentile" val="50"/>
        <x:cfvo type="max"/>
        <x:color rgb="FFE8F5E9"/>
        <x:color rgb="FFFFF8CC"/>
        <x:color rgb="FFFCE8E6"/>
      </x:colorScale>
    </x:cfRule>
  </x:conditionalFormatting>
  <x:dataValidations count="3">
    <x:dataValidation type="list" sqref="A15:A24">
      <x:formula1>"Yes,No"</x:formula1>
    </x:dataValidation>
    <x:dataValidation type="list" sqref="C15:C24">
      <x:formula1>"Credit Card,Line of Credit,Personal Loan,Auto Loan,Student Loan,Mortgage,CRA Tax Debt,Payday Loan,Other"</x:formula1>
    </x:dataValidation>
    <x:dataValidation type="list" sqref="G15:G24">
      <x:formula1>"Weekly,Biweekly,Semi-monthly,Monthly"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242D913F-F254-D5D5-3482-AA64BF9FEE1F}">
            <x14:dataBar gradient="1">
              <x14:cfvo type="min"/>
              <x14:cfvo type="max"/>
              <x14:fillColor rgb="FF6B8EAD"/>
            </x14:dataBar>
          </x14:cfRule>
          <xm:sqref>D15:D24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2" hidden="0" customWidth="1"/>
    <x:col min="39" max="39" width="12" hidden="0" customWidth="1"/>
    <x:col min="40" max="40" width="12" hidden="0" customWidth="1"/>
    <x:col min="41" max="41" width="12" hidden="0" customWidth="1"/>
    <x:col min="42" max="42" width="12" hidden="0" customWidth="1"/>
    <x:col min="43" max="43" width="12" hidden="0" customWidth="1"/>
    <x:col min="44" max="44" width="12" hidden="0" customWidth="1"/>
    <x:col min="45" max="45" width="12" hidden="0" customWidth="1"/>
    <x:col min="46" max="46" width="12" hidden="0" customWidth="1"/>
    <x:col min="47" max="47" width="12" hidden="0" customWidth="1"/>
    <x:col min="48" max="48" width="12" hidden="0" customWidth="1"/>
    <x:col min="49" max="49" width="12" hidden="0" customWidth="1"/>
    <x:col min="50" max="50" width="12" hidden="0" customWidth="1"/>
    <x:col min="51" max="51" width="12" hidden="0" customWidth="1"/>
    <x:col min="52" max="52" width="12" hidden="0" customWidth="1"/>
    <x:col min="53" max="53" width="12" hidden="0" customWidth="1"/>
    <x:col min="54" max="54" width="12" hidden="0" customWidth="1"/>
    <x:col min="55" max="55" width="12" hidden="0" customWidth="1"/>
    <x:col min="56" max="56" width="12" hidden="0" customWidth="1"/>
    <x:col min="57" max="57" width="12" hidden="0" customWidth="1"/>
    <x:col min="58" max="58" width="12" hidden="0" customWidth="1"/>
    <x:col min="59" max="59" width="12" hidden="0" customWidth="1"/>
    <x:col min="60" max="60" width="12" hidden="0" customWidth="1"/>
    <x:col min="61" max="61" width="12" hidden="0" customWidth="1"/>
    <x:col min="62" max="62" width="12" hidden="0" customWidth="1"/>
    <x:col min="63" max="63" width="12" hidden="0" customWidth="1"/>
    <x:col min="64" max="64" width="12" hidden="0" customWidth="1"/>
    <x:col min="65" max="65" width="12" hidden="0" customWidth="1"/>
    <x:col min="66" max="66" width="12" hidden="0" customWidth="1"/>
    <x:col min="67" max="67" width="12" hidden="0" customWidth="1"/>
  </x:cols>
  <x:sheetData>
    <x:row r="1" ht="32" customHeight="1">
      <x:c r="A1" s="3" t="str">
        <x:v>Avalanche Debt Payoff Plan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  <x:c r="AN1" s="3"/>
      <x:c r="AO1" s="3"/>
      <x:c r="AP1" s="3"/>
      <x:c r="AQ1" s="3"/>
      <x:c r="AR1" s="3"/>
      <x:c r="AS1" s="3"/>
      <x:c r="AT1" s="3"/>
      <x:c r="AU1" s="3"/>
      <x:c r="AV1" s="3"/>
      <x:c r="AW1" s="3"/>
      <x:c r="AX1" s="3"/>
      <x:c r="AY1" s="3"/>
      <x:c r="AZ1" s="3"/>
      <x:c r="BA1" s="3"/>
      <x:c r="BB1" s="3"/>
      <x:c r="BC1" s="3"/>
      <x:c r="BD1" s="3"/>
      <x:c r="BE1" s="3"/>
      <x:c r="BF1" s="3"/>
      <x:c r="BG1" s="3"/>
      <x:c r="BH1" s="3"/>
      <x:c r="BI1" s="3"/>
      <x:c r="BJ1" s="3"/>
      <x:c r="BK1" s="3"/>
      <x:c r="BL1" s="3"/>
      <x:c r="BM1" s="3"/>
      <x:c r="BN1" s="3"/>
      <x:c r="BO1" s="3"/>
    </x:row>
    <x:row r="2">
      <x:c r="A2" s="142" t="str">
        <x:v>Strategy</x:v>
      </x:c>
      <x:c r="B2" s="143" t="str">
        <x:v>Avalanche</x:v>
      </x:c>
      <x:c r="C2" s="144" t="str">
        <x:v>Monthly debt budget</x:v>
      </x:c>
      <x:c r="D2" s="145" t="n">
        <x:f>Inputs!$B$12</x:f>
        <x:v>1150</x:v>
      </x:c>
      <x:c r="E2" s="144" t="str">
        <x:v>Estimated payoff date</x:v>
      </x:c>
      <x:c r="F2" s="146" t="n">
        <x:f>IFERROR(INDEX($B$8:$B$187,MATCH(0,$F$8:$F$187,0)),"Beyond 180 months")</x:f>
        <x:v>47011</x:v>
      </x:c>
    </x:row>
    <x:row r="3">
      <x:c r="A3" s="147" t="str">
        <x:v>Total interest</x:v>
      </x:c>
      <x:c r="B3" s="138" t="n">
        <x:f>SUM($D$8:$D$187)</x:f>
        <x:v>4448.681188674757</x:v>
      </x:c>
      <x:c r="C3" s="135" t="str">
        <x:v>Months to payoff</x:v>
      </x:c>
      <x:c r="D3" s="134" t="n">
        <x:f>IFERROR(MATCH(0,$F$8:$F$187,0),"Beyond 180 months")</x:f>
        <x:v>27</x:v>
      </x:c>
      <x:c r="E3" s="135" t="str">
        <x:v>Projected total paid</x:v>
      </x:c>
      <x:c r="F3" s="148" t="n">
        <x:f>SUM($E$8:$E$187)</x:f>
        <x:v>29948.68118867476</x:v>
      </x:c>
    </x:row>
    <x:row r="4">
      <x:c r="A4" s="149" t="str">
        <x:v>Method</x:v>
      </x:c>
      <x:c r="B4" s="150" t="str">
        <x:v>Highest APR first</x:v>
      </x:c>
      <x:c r="C4" s="150" t="str"/>
      <x:c r="D4" s="150" t="str"/>
      <x:c r="E4" s="150" t="str"/>
      <x:c r="F4" s="151" t="str"/>
    </x:row>
    <x:row r="5" ht="26" customHeight="1">
      <x:c r="H5" s="164" t="str">
        <x:f>IFERROR(1&amp;" — "&amp;INDEX(Inputs!$B$15:$B$24,MATCH(1,Inputs!$K$15:$K$24,0))&amp;" ("&amp;TEXT(INDEX(Inputs!$E$15:$E$24,MATCH(1,Inputs!$K$15:$K$24,0)),"0.00%")&amp;")","")</x:f>
        <x:v>1 — Visa Credit Card (19.99%)</x:v>
      </x:c>
      <x:c r="I5" s="164"/>
      <x:c r="J5" s="164"/>
      <x:c r="K5" s="164"/>
      <x:c r="L5" s="164"/>
      <x:c r="M5" s="164"/>
      <x:c r="N5" s="164" t="str">
        <x:f>IFERROR(2&amp;" — "&amp;INDEX(Inputs!$B$15:$B$24,MATCH(2,Inputs!$K$15:$K$24,0))&amp;" ("&amp;TEXT(INDEX(Inputs!$E$15:$E$24,MATCH(2,Inputs!$K$15:$K$24,0)),"0.00%")&amp;")","")</x:f>
        <x:v>2 — Personal Line of Credit (10.99%)</x:v>
      </x:c>
      <x:c r="O5" s="164"/>
      <x:c r="P5" s="164"/>
      <x:c r="Q5" s="164"/>
      <x:c r="R5" s="164"/>
      <x:c r="S5" s="164"/>
      <x:c r="T5" s="164" t="str">
        <x:f>IFERROR(3&amp;" — "&amp;INDEX(Inputs!$B$15:$B$24,MATCH(3,Inputs!$K$15:$K$24,0))&amp;" ("&amp;TEXT(INDEX(Inputs!$E$15:$E$24,MATCH(3,Inputs!$K$15:$K$24,0)),"0.00%")&amp;")","")</x:f>
        <x:v>3 — Auto Loan (7.49%)</x:v>
      </x:c>
      <x:c r="U5" s="164"/>
      <x:c r="V5" s="164"/>
      <x:c r="W5" s="164"/>
      <x:c r="X5" s="164"/>
      <x:c r="Y5" s="164"/>
      <x:c r="Z5" s="164" t="str">
        <x:f>IFERROR(4&amp;" — "&amp;INDEX(Inputs!$B$15:$B$24,MATCH(4,Inputs!$K$15:$K$24,0))&amp;" ("&amp;TEXT(INDEX(Inputs!$E$15:$E$24,MATCH(4,Inputs!$K$15:$K$24,0)),"0.00%")&amp;")","")</x:f>
      </x:c>
      <x:c r="AA5" s="164"/>
      <x:c r="AB5" s="164"/>
      <x:c r="AC5" s="164"/>
      <x:c r="AD5" s="164"/>
      <x:c r="AE5" s="164"/>
      <x:c r="AF5" s="164" t="str">
        <x:f>IFERROR(5&amp;" — "&amp;INDEX(Inputs!$B$15:$B$24,MATCH(5,Inputs!$K$15:$K$24,0))&amp;" ("&amp;TEXT(INDEX(Inputs!$E$15:$E$24,MATCH(5,Inputs!$K$15:$K$24,0)),"0.00%")&amp;")","")</x:f>
      </x:c>
      <x:c r="AG5" s="164"/>
      <x:c r="AH5" s="164"/>
      <x:c r="AI5" s="164"/>
      <x:c r="AJ5" s="164"/>
      <x:c r="AK5" s="164"/>
      <x:c r="AL5" s="164" t="str">
        <x:f>IFERROR(6&amp;" — "&amp;INDEX(Inputs!$B$15:$B$24,MATCH(6,Inputs!$K$15:$K$24,0))&amp;" ("&amp;TEXT(INDEX(Inputs!$E$15:$E$24,MATCH(6,Inputs!$K$15:$K$24,0)),"0.00%")&amp;")","")</x:f>
      </x:c>
      <x:c r="AM5" s="164"/>
      <x:c r="AN5" s="164"/>
      <x:c r="AO5" s="164"/>
      <x:c r="AP5" s="164"/>
      <x:c r="AQ5" s="164"/>
      <x:c r="AR5" s="164" t="str">
        <x:f>IFERROR(7&amp;" — "&amp;INDEX(Inputs!$B$15:$B$24,MATCH(7,Inputs!$K$15:$K$24,0))&amp;" ("&amp;TEXT(INDEX(Inputs!$E$15:$E$24,MATCH(7,Inputs!$K$15:$K$24,0)),"0.00%")&amp;")","")</x:f>
      </x:c>
      <x:c r="AS5" s="164"/>
      <x:c r="AT5" s="164"/>
      <x:c r="AU5" s="164"/>
      <x:c r="AV5" s="164"/>
      <x:c r="AW5" s="164"/>
      <x:c r="AX5" s="164" t="str">
        <x:f>IFERROR(8&amp;" — "&amp;INDEX(Inputs!$B$15:$B$24,MATCH(8,Inputs!$K$15:$K$24,0))&amp;" ("&amp;TEXT(INDEX(Inputs!$E$15:$E$24,MATCH(8,Inputs!$K$15:$K$24,0)),"0.00%")&amp;")","")</x:f>
      </x:c>
      <x:c r="AY5" s="164"/>
      <x:c r="AZ5" s="164"/>
      <x:c r="BA5" s="164"/>
      <x:c r="BB5" s="164"/>
      <x:c r="BC5" s="164"/>
      <x:c r="BD5" s="164" t="str">
        <x:f>IFERROR(9&amp;" — "&amp;INDEX(Inputs!$B$15:$B$24,MATCH(9,Inputs!$K$15:$K$24,0))&amp;" ("&amp;TEXT(INDEX(Inputs!$E$15:$E$24,MATCH(9,Inputs!$K$15:$K$24,0)),"0.00%")&amp;")","")</x:f>
      </x:c>
      <x:c r="BE5" s="164"/>
      <x:c r="BF5" s="164"/>
      <x:c r="BG5" s="164"/>
      <x:c r="BH5" s="164"/>
      <x:c r="BI5" s="164"/>
      <x:c r="BJ5" s="164" t="str">
        <x:f>IFERROR(10&amp;" — "&amp;INDEX(Inputs!$B$15:$B$24,MATCH(10,Inputs!$K$15:$K$24,0))&amp;" ("&amp;TEXT(INDEX(Inputs!$E$15:$E$24,MATCH(10,Inputs!$K$15:$K$24,0)),"0.00%")&amp;")","")</x:f>
      </x:c>
      <x:c r="BK5" s="164"/>
      <x:c r="BL5" s="164"/>
      <x:c r="BM5" s="164"/>
      <x:c r="BN5" s="164"/>
      <x:c r="BO5" s="164"/>
    </x:row>
    <x:row r="6" ht="30" customHeight="1">
      <x:c r="A6" s="184" t="str">
        <x:v>Month</x:v>
      </x:c>
      <x:c r="B6" s="185" t="str">
        <x:v>Payment Date</x:v>
      </x:c>
      <x:c r="C6" s="185" t="str">
        <x:v>Total Beginning</x:v>
      </x:c>
      <x:c r="D6" s="185" t="str">
        <x:v>Total Interest</x:v>
      </x:c>
      <x:c r="E6" s="185" t="str">
        <x:v>Total Payment</x:v>
      </x:c>
      <x:c r="F6" s="185" t="str">
        <x:v>Total Ending</x:v>
      </x:c>
      <x:c r="G6" s="185" t="str">
        <x:v>Extra Pool</x:v>
      </x:c>
      <x:c r="H6" s="186" t="str">
        <x:v>Beginning</x:v>
      </x:c>
      <x:c r="I6" s="186" t="str">
        <x:v>Interest</x:v>
      </x:c>
      <x:c r="J6" s="186" t="str">
        <x:v>Minimum</x:v>
      </x:c>
      <x:c r="K6" s="186" t="str">
        <x:v>After Minimum</x:v>
      </x:c>
      <x:c r="L6" s="186" t="str">
        <x:v>Extra</x:v>
      </x:c>
      <x:c r="M6" s="186" t="str">
        <x:v>Ending</x:v>
      </x:c>
      <x:c r="N6" s="186" t="str">
        <x:v>Beginning</x:v>
      </x:c>
      <x:c r="O6" s="186" t="str">
        <x:v>Interest</x:v>
      </x:c>
      <x:c r="P6" s="186" t="str">
        <x:v>Minimum</x:v>
      </x:c>
      <x:c r="Q6" s="186" t="str">
        <x:v>After Minimum</x:v>
      </x:c>
      <x:c r="R6" s="186" t="str">
        <x:v>Extra</x:v>
      </x:c>
      <x:c r="S6" s="186" t="str">
        <x:v>Ending</x:v>
      </x:c>
      <x:c r="T6" s="186" t="str">
        <x:v>Beginning</x:v>
      </x:c>
      <x:c r="U6" s="186" t="str">
        <x:v>Interest</x:v>
      </x:c>
      <x:c r="V6" s="186" t="str">
        <x:v>Minimum</x:v>
      </x:c>
      <x:c r="W6" s="186" t="str">
        <x:v>After Minimum</x:v>
      </x:c>
      <x:c r="X6" s="186" t="str">
        <x:v>Extra</x:v>
      </x:c>
      <x:c r="Y6" s="186" t="str">
        <x:v>Ending</x:v>
      </x:c>
      <x:c r="Z6" s="186" t="str">
        <x:v>Beginning</x:v>
      </x:c>
      <x:c r="AA6" s="186" t="str">
        <x:v>Interest</x:v>
      </x:c>
      <x:c r="AB6" s="186" t="str">
        <x:v>Minimum</x:v>
      </x:c>
      <x:c r="AC6" s="186" t="str">
        <x:v>After Minimum</x:v>
      </x:c>
      <x:c r="AD6" s="186" t="str">
        <x:v>Extra</x:v>
      </x:c>
      <x:c r="AE6" s="186" t="str">
        <x:v>Ending</x:v>
      </x:c>
      <x:c r="AF6" s="186" t="str">
        <x:v>Beginning</x:v>
      </x:c>
      <x:c r="AG6" s="186" t="str">
        <x:v>Interest</x:v>
      </x:c>
      <x:c r="AH6" s="186" t="str">
        <x:v>Minimum</x:v>
      </x:c>
      <x:c r="AI6" s="186" t="str">
        <x:v>After Minimum</x:v>
      </x:c>
      <x:c r="AJ6" s="186" t="str">
        <x:v>Extra</x:v>
      </x:c>
      <x:c r="AK6" s="186" t="str">
        <x:v>Ending</x:v>
      </x:c>
      <x:c r="AL6" s="186" t="str">
        <x:v>Beginning</x:v>
      </x:c>
      <x:c r="AM6" s="186" t="str">
        <x:v>Interest</x:v>
      </x:c>
      <x:c r="AN6" s="186" t="str">
        <x:v>Minimum</x:v>
      </x:c>
      <x:c r="AO6" s="186" t="str">
        <x:v>After Minimum</x:v>
      </x:c>
      <x:c r="AP6" s="186" t="str">
        <x:v>Extra</x:v>
      </x:c>
      <x:c r="AQ6" s="186" t="str">
        <x:v>Ending</x:v>
      </x:c>
      <x:c r="AR6" s="186" t="str">
        <x:v>Beginning</x:v>
      </x:c>
      <x:c r="AS6" s="186" t="str">
        <x:v>Interest</x:v>
      </x:c>
      <x:c r="AT6" s="186" t="str">
        <x:v>Minimum</x:v>
      </x:c>
      <x:c r="AU6" s="186" t="str">
        <x:v>After Minimum</x:v>
      </x:c>
      <x:c r="AV6" s="186" t="str">
        <x:v>Extra</x:v>
      </x:c>
      <x:c r="AW6" s="186" t="str">
        <x:v>Ending</x:v>
      </x:c>
      <x:c r="AX6" s="186" t="str">
        <x:v>Beginning</x:v>
      </x:c>
      <x:c r="AY6" s="186" t="str">
        <x:v>Interest</x:v>
      </x:c>
      <x:c r="AZ6" s="186" t="str">
        <x:v>Minimum</x:v>
      </x:c>
      <x:c r="BA6" s="186" t="str">
        <x:v>After Minimum</x:v>
      </x:c>
      <x:c r="BB6" s="186" t="str">
        <x:v>Extra</x:v>
      </x:c>
      <x:c r="BC6" s="186" t="str">
        <x:v>Ending</x:v>
      </x:c>
      <x:c r="BD6" s="186" t="str">
        <x:v>Beginning</x:v>
      </x:c>
      <x:c r="BE6" s="186" t="str">
        <x:v>Interest</x:v>
      </x:c>
      <x:c r="BF6" s="186" t="str">
        <x:v>Minimum</x:v>
      </x:c>
      <x:c r="BG6" s="186" t="str">
        <x:v>After Minimum</x:v>
      </x:c>
      <x:c r="BH6" s="186" t="str">
        <x:v>Extra</x:v>
      </x:c>
      <x:c r="BI6" s="186" t="str">
        <x:v>Ending</x:v>
      </x:c>
      <x:c r="BJ6" s="186" t="str">
        <x:v>Beginning</x:v>
      </x:c>
      <x:c r="BK6" s="186" t="str">
        <x:v>Interest</x:v>
      </x:c>
      <x:c r="BL6" s="186" t="str">
        <x:v>Minimum</x:v>
      </x:c>
      <x:c r="BM6" s="186" t="str">
        <x:v>After Minimum</x:v>
      </x:c>
      <x:c r="BN6" s="186" t="str">
        <x:v>Extra</x:v>
      </x:c>
      <x:c r="BO6" s="187" t="str">
        <x:v>Ending</x:v>
      </x:c>
    </x:row>
    <x:row r="7">
      <x:c r="A7" s="188"/>
      <x:c r="B7" s="189"/>
      <x:c r="C7" s="189"/>
      <x:c r="D7" s="189"/>
      <x:c r="E7" s="189"/>
      <x:c r="F7" s="189"/>
      <x:c r="G7" s="189"/>
      <x:c r="H7" s="189"/>
      <x:c r="I7" s="189"/>
      <x:c r="J7" s="189"/>
      <x:c r="K7" s="189"/>
      <x:c r="L7" s="189"/>
      <x:c r="M7" s="189"/>
      <x:c r="N7" s="189"/>
      <x:c r="O7" s="189"/>
      <x:c r="P7" s="189"/>
      <x:c r="Q7" s="189"/>
      <x:c r="R7" s="189"/>
      <x:c r="S7" s="189"/>
      <x:c r="T7" s="189"/>
      <x:c r="U7" s="189"/>
      <x:c r="V7" s="189"/>
      <x:c r="W7" s="189"/>
      <x:c r="X7" s="189"/>
      <x:c r="Y7" s="189"/>
      <x:c r="Z7" s="189"/>
      <x:c r="AA7" s="189"/>
      <x:c r="AB7" s="189"/>
      <x:c r="AC7" s="189"/>
      <x:c r="AD7" s="189"/>
      <x:c r="AE7" s="189"/>
      <x:c r="AF7" s="189"/>
      <x:c r="AG7" s="189"/>
      <x:c r="AH7" s="189"/>
      <x:c r="AI7" s="189"/>
      <x:c r="AJ7" s="189"/>
      <x:c r="AK7" s="189"/>
      <x:c r="AL7" s="189"/>
      <x:c r="AM7" s="189"/>
      <x:c r="AN7" s="189"/>
      <x:c r="AO7" s="189"/>
      <x:c r="AP7" s="189"/>
      <x:c r="AQ7" s="189"/>
      <x:c r="AR7" s="189"/>
      <x:c r="AS7" s="189"/>
      <x:c r="AT7" s="189"/>
      <x:c r="AU7" s="189"/>
      <x:c r="AV7" s="189"/>
      <x:c r="AW7" s="189"/>
      <x:c r="AX7" s="189"/>
      <x:c r="AY7" s="189"/>
      <x:c r="AZ7" s="189"/>
      <x:c r="BA7" s="189"/>
      <x:c r="BB7" s="189"/>
      <x:c r="BC7" s="189"/>
      <x:c r="BD7" s="189"/>
      <x:c r="BE7" s="189"/>
      <x:c r="BF7" s="189"/>
      <x:c r="BG7" s="189"/>
      <x:c r="BH7" s="189"/>
      <x:c r="BI7" s="189"/>
      <x:c r="BJ7" s="189"/>
      <x:c r="BK7" s="189"/>
      <x:c r="BL7" s="189"/>
      <x:c r="BM7" s="189"/>
      <x:c r="BN7" s="189"/>
      <x:c r="BO7" s="190"/>
    </x:row>
    <x:row r="8">
      <x:c r="A8" s="191" t="n">
        <x:f>1</x:f>
        <x:v>1</x:v>
      </x:c>
      <x:c r="B8" s="178" t="n">
        <x:f>EDATE(Inputs!$B$4,A8-1)</x:f>
        <x:v>46218</x:v>
      </x:c>
      <x:c r="C8" s="182" t="n">
        <x:f>SUM(H8,N8,T8,Z8,AF8,AL8,AR8,AX8,BD8,BJ8)</x:f>
        <x:v>25500</x:v>
      </x:c>
      <x:c r="D8" s="182" t="n">
        <x:f>SUM(I8,O8,U8,AA8,AG8,AM8,AS8,AY8,BE8,BK8)</x:f>
        <x:v>308.9541666666666</x:v>
      </x:c>
      <x:c r="E8" s="182" t="n">
        <x:f>SUM(J8,P8,V8,AB8,AH8,AN8,AT8,AZ8,BF8,BL8)+SUM(L8,R8,X8,AD8,AJ8,AP8,AV8,BB8,BH8,BN8)</x:f>
        <x:v>1150</x:v>
      </x:c>
      <x:c r="F8" s="182" t="n">
        <x:f>SUM(M8,S8,Y8,AE8,AK8,AQ8,AW8,BC8,BI8,BO8)</x:f>
        <x:v>24658.954166666666</x:v>
      </x:c>
      <x:c r="G8" s="182" t="n">
        <x:f>MAX(0,Inputs!$B$12-SUM(J8,P8,V8,AB8,AH8,AN8,AT8,AZ8,BF8,BL8))</x:f>
        <x:v>250</x:v>
      </x:c>
      <x:c r="H8" s="180" t="n">
        <x:f>IFERROR(INDEX(Inputs!$D$15:$D$24,MATCH(1,Inputs!$K$15:$K$24,0)),0)</x:f>
        <x:v>12000</x:v>
      </x:c>
      <x:c r="I8" s="180" t="n">
        <x:f>IF(H8&lt;=0,0,H8*IFERROR(INDEX(Inputs!$E$15:$E$24,MATCH(1,Inputs!$K$15:$K$24,0)),0)/12)</x:f>
        <x:v>199.89999999999998</x:v>
      </x:c>
      <x:c r="J8" s="180" t="n">
        <x:f>MIN(H8+I8,IF(H8&gt;0,IFERROR(INDEX(Inputs!$H$15:$H$24,MATCH(1,Inputs!$K$15:$K$24,0)),0),0))</x:f>
        <x:v>300</x:v>
      </x:c>
      <x:c r="K8" s="180" t="n">
        <x:f>MAX(0,H8+I8-J8)</x:f>
        <x:v>11899.9</x:v>
      </x:c>
      <x:c r="L8" s="180" t="n">
        <x:f>MIN(K8,MAX(0,$G8-0))</x:f>
        <x:v>250</x:v>
      </x:c>
      <x:c r="M8" s="180" t="n">
        <x:f>MAX(0,K8-L8)</x:f>
        <x:v>11649.9</x:v>
      </x:c>
      <x:c r="N8" s="180" t="n">
        <x:f>IFERROR(INDEX(Inputs!$D$15:$D$24,MATCH(2,Inputs!$K$15:$K$24,0)),0)</x:f>
        <x:v>8500</x:v>
      </x:c>
      <x:c r="O8" s="180" t="n">
        <x:f>IF(N8&lt;=0,0,N8*IFERROR(INDEX(Inputs!$E$15:$E$24,MATCH(2,Inputs!$K$15:$K$24,0)),0)/12)</x:f>
        <x:v>77.84583333333333</x:v>
      </x:c>
      <x:c r="P8" s="180" t="n">
        <x:f>MIN(N8+O8,IF(N8&gt;0,IFERROR(INDEX(Inputs!$H$15:$H$24,MATCH(2,Inputs!$K$15:$K$24,0)),0),0))</x:f>
        <x:v>250</x:v>
      </x:c>
      <x:c r="Q8" s="180" t="n">
        <x:f>MAX(0,N8+O8-P8)</x:f>
        <x:v>8327.845833333333</x:v>
      </x:c>
      <x:c r="R8" s="180" t="n">
        <x:f>MIN(Q8,MAX(0,$G8-SUM(K8)))</x:f>
        <x:v>0</x:v>
      </x:c>
      <x:c r="S8" s="180" t="n">
        <x:f>MAX(0,Q8-R8)</x:f>
        <x:v>8327.845833333333</x:v>
      </x:c>
      <x:c r="T8" s="180" t="n">
        <x:f>IFERROR(INDEX(Inputs!$D$15:$D$24,MATCH(3,Inputs!$K$15:$K$24,0)),0)</x:f>
        <x:v>5000</x:v>
      </x:c>
      <x:c r="U8" s="180" t="n">
        <x:f>IF(T8&lt;=0,0,T8*IFERROR(INDEX(Inputs!$E$15:$E$24,MATCH(3,Inputs!$K$15:$K$24,0)),0)/12)</x:f>
        <x:v>31.208333333333332</x:v>
      </x:c>
      <x:c r="V8" s="180" t="n">
        <x:f>MIN(T8+U8,IF(T8&gt;0,IFERROR(INDEX(Inputs!$H$15:$H$24,MATCH(3,Inputs!$K$15:$K$24,0)),0),0))</x:f>
        <x:v>350</x:v>
      </x:c>
      <x:c r="W8" s="180" t="n">
        <x:f>MAX(0,T8+U8-V8)</x:f>
        <x:v>4681.208333333333</x:v>
      </x:c>
      <x:c r="X8" s="180" t="n">
        <x:f>MIN(W8,MAX(0,$G8-SUM(K8,Q8)))</x:f>
        <x:v>0</x:v>
      </x:c>
      <x:c r="Y8" s="180" t="n">
        <x:f>MAX(0,W8-X8)</x:f>
        <x:v>4681.208333333333</x:v>
      </x:c>
      <x:c r="Z8" s="180" t="n">
        <x:f>IFERROR(INDEX(Inputs!$D$15:$D$24,MATCH(4,Inputs!$K$15:$K$24,0)),0)</x:f>
        <x:v>0</x:v>
      </x:c>
      <x:c r="AA8" s="180" t="n">
        <x:f>IF(Z8&lt;=0,0,Z8*IFERROR(INDEX(Inputs!$E$15:$E$24,MATCH(4,Inputs!$K$15:$K$24,0)),0)/12)</x:f>
        <x:v>0</x:v>
      </x:c>
      <x:c r="AB8" s="180" t="n">
        <x:f>MIN(Z8+AA8,IF(Z8&gt;0,IFERROR(INDEX(Inputs!$H$15:$H$24,MATCH(4,Inputs!$K$15:$K$24,0)),0),0))</x:f>
        <x:v>0</x:v>
      </x:c>
      <x:c r="AC8" s="180" t="n">
        <x:f>MAX(0,Z8+AA8-AB8)</x:f>
        <x:v>0</x:v>
      </x:c>
      <x:c r="AD8" s="180" t="n">
        <x:f>MIN(AC8,MAX(0,$G8-SUM(K8,Q8,W8)))</x:f>
        <x:v>0</x:v>
      </x:c>
      <x:c r="AE8" s="180" t="n">
        <x:f>MAX(0,AC8-AD8)</x:f>
        <x:v>0</x:v>
      </x:c>
      <x:c r="AF8" s="180" t="n">
        <x:f>IFERROR(INDEX(Inputs!$D$15:$D$24,MATCH(5,Inputs!$K$15:$K$24,0)),0)</x:f>
        <x:v>0</x:v>
      </x:c>
      <x:c r="AG8" s="180" t="n">
        <x:f>IF(AF8&lt;=0,0,AF8*IFERROR(INDEX(Inputs!$E$15:$E$24,MATCH(5,Inputs!$K$15:$K$24,0)),0)/12)</x:f>
        <x:v>0</x:v>
      </x:c>
      <x:c r="AH8" s="180" t="n">
        <x:f>MIN(AF8+AG8,IF(AF8&gt;0,IFERROR(INDEX(Inputs!$H$15:$H$24,MATCH(5,Inputs!$K$15:$K$24,0)),0),0))</x:f>
        <x:v>0</x:v>
      </x:c>
      <x:c r="AI8" s="180" t="n">
        <x:f>MAX(0,AF8+AG8-AH8)</x:f>
        <x:v>0</x:v>
      </x:c>
      <x:c r="AJ8" s="180" t="n">
        <x:f>MIN(AI8,MAX(0,$G8-SUM(K8,Q8,W8,AC8)))</x:f>
        <x:v>0</x:v>
      </x:c>
      <x:c r="AK8" s="180" t="n">
        <x:f>MAX(0,AI8-AJ8)</x:f>
        <x:v>0</x:v>
      </x:c>
      <x:c r="AL8" s="180" t="n">
        <x:f>IFERROR(INDEX(Inputs!$D$15:$D$24,MATCH(6,Inputs!$K$15:$K$24,0)),0)</x:f>
        <x:v>0</x:v>
      </x:c>
      <x:c r="AM8" s="180" t="n">
        <x:f>IF(AL8&lt;=0,0,AL8*IFERROR(INDEX(Inputs!$E$15:$E$24,MATCH(6,Inputs!$K$15:$K$24,0)),0)/12)</x:f>
        <x:v>0</x:v>
      </x:c>
      <x:c r="AN8" s="180" t="n">
        <x:f>MIN(AL8+AM8,IF(AL8&gt;0,IFERROR(INDEX(Inputs!$H$15:$H$24,MATCH(6,Inputs!$K$15:$K$24,0)),0),0))</x:f>
        <x:v>0</x:v>
      </x:c>
      <x:c r="AO8" s="180" t="n">
        <x:f>MAX(0,AL8+AM8-AN8)</x:f>
        <x:v>0</x:v>
      </x:c>
      <x:c r="AP8" s="180" t="n">
        <x:f>MIN(AO8,MAX(0,$G8-SUM(K8,Q8,W8,AC8,AI8)))</x:f>
        <x:v>0</x:v>
      </x:c>
      <x:c r="AQ8" s="180" t="n">
        <x:f>MAX(0,AO8-AP8)</x:f>
        <x:v>0</x:v>
      </x:c>
      <x:c r="AR8" s="180" t="n">
        <x:f>IFERROR(INDEX(Inputs!$D$15:$D$24,MATCH(7,Inputs!$K$15:$K$24,0)),0)</x:f>
        <x:v>0</x:v>
      </x:c>
      <x:c r="AS8" s="180" t="n">
        <x:f>IF(AR8&lt;=0,0,AR8*IFERROR(INDEX(Inputs!$E$15:$E$24,MATCH(7,Inputs!$K$15:$K$24,0)),0)/12)</x:f>
        <x:v>0</x:v>
      </x:c>
      <x:c r="AT8" s="180" t="n">
        <x:f>MIN(AR8+AS8,IF(AR8&gt;0,IFERROR(INDEX(Inputs!$H$15:$H$24,MATCH(7,Inputs!$K$15:$K$24,0)),0),0))</x:f>
        <x:v>0</x:v>
      </x:c>
      <x:c r="AU8" s="180" t="n">
        <x:f>MAX(0,AR8+AS8-AT8)</x:f>
        <x:v>0</x:v>
      </x:c>
      <x:c r="AV8" s="180" t="n">
        <x:f>MIN(AU8,MAX(0,$G8-SUM(K8,Q8,W8,AC8,AI8,AO8)))</x:f>
        <x:v>0</x:v>
      </x:c>
      <x:c r="AW8" s="180" t="n">
        <x:f>MAX(0,AU8-AV8)</x:f>
        <x:v>0</x:v>
      </x:c>
      <x:c r="AX8" s="180" t="n">
        <x:f>IFERROR(INDEX(Inputs!$D$15:$D$24,MATCH(8,Inputs!$K$15:$K$24,0)),0)</x:f>
        <x:v>0</x:v>
      </x:c>
      <x:c r="AY8" s="180" t="n">
        <x:f>IF(AX8&lt;=0,0,AX8*IFERROR(INDEX(Inputs!$E$15:$E$24,MATCH(8,Inputs!$K$15:$K$24,0)),0)/12)</x:f>
        <x:v>0</x:v>
      </x:c>
      <x:c r="AZ8" s="180" t="n">
        <x:f>MIN(AX8+AY8,IF(AX8&gt;0,IFERROR(INDEX(Inputs!$H$15:$H$24,MATCH(8,Inputs!$K$15:$K$24,0)),0),0))</x:f>
        <x:v>0</x:v>
      </x:c>
      <x:c r="BA8" s="180" t="n">
        <x:f>MAX(0,AX8+AY8-AZ8)</x:f>
        <x:v>0</x:v>
      </x:c>
      <x:c r="BB8" s="180" t="n">
        <x:f>MIN(BA8,MAX(0,$G8-SUM(K8,Q8,W8,AC8,AI8,AO8,AU8)))</x:f>
        <x:v>0</x:v>
      </x:c>
      <x:c r="BC8" s="180" t="n">
        <x:f>MAX(0,BA8-BB8)</x:f>
        <x:v>0</x:v>
      </x:c>
      <x:c r="BD8" s="180" t="n">
        <x:f>IFERROR(INDEX(Inputs!$D$15:$D$24,MATCH(9,Inputs!$K$15:$K$24,0)),0)</x:f>
        <x:v>0</x:v>
      </x:c>
      <x:c r="BE8" s="180" t="n">
        <x:f>IF(BD8&lt;=0,0,BD8*IFERROR(INDEX(Inputs!$E$15:$E$24,MATCH(9,Inputs!$K$15:$K$24,0)),0)/12)</x:f>
        <x:v>0</x:v>
      </x:c>
      <x:c r="BF8" s="180" t="n">
        <x:f>MIN(BD8+BE8,IF(BD8&gt;0,IFERROR(INDEX(Inputs!$H$15:$H$24,MATCH(9,Inputs!$K$15:$K$24,0)),0),0))</x:f>
        <x:v>0</x:v>
      </x:c>
      <x:c r="BG8" s="180" t="n">
        <x:f>MAX(0,BD8+BE8-BF8)</x:f>
        <x:v>0</x:v>
      </x:c>
      <x:c r="BH8" s="180" t="n">
        <x:f>MIN(BG8,MAX(0,$G8-SUM(K8,Q8,W8,AC8,AI8,AO8,AU8,BA8)))</x:f>
        <x:v>0</x:v>
      </x:c>
      <x:c r="BI8" s="180" t="n">
        <x:f>MAX(0,BG8-BH8)</x:f>
        <x:v>0</x:v>
      </x:c>
      <x:c r="BJ8" s="180" t="n">
        <x:f>IFERROR(INDEX(Inputs!$D$15:$D$24,MATCH(10,Inputs!$K$15:$K$24,0)),0)</x:f>
        <x:v>0</x:v>
      </x:c>
      <x:c r="BK8" s="180" t="n">
        <x:f>IF(BJ8&lt;=0,0,BJ8*IFERROR(INDEX(Inputs!$E$15:$E$24,MATCH(10,Inputs!$K$15:$K$24,0)),0)/12)</x:f>
        <x:v>0</x:v>
      </x:c>
      <x:c r="BL8" s="180" t="n">
        <x:f>MIN(BJ8+BK8,IF(BJ8&gt;0,IFERROR(INDEX(Inputs!$H$15:$H$24,MATCH(10,Inputs!$K$15:$K$24,0)),0),0))</x:f>
        <x:v>0</x:v>
      </x:c>
      <x:c r="BM8" s="180" t="n">
        <x:f>MAX(0,BJ8+BK8-BL8)</x:f>
        <x:v>0</x:v>
      </x:c>
      <x:c r="BN8" s="180" t="n">
        <x:f>MIN(BM8,MAX(0,$G8-SUM(K8,Q8,W8,AC8,AI8,AO8,AU8,BA8,BG8)))</x:f>
        <x:v>0</x:v>
      </x:c>
      <x:c r="BO8" s="192" t="n">
        <x:f>MAX(0,BM8-BN8)</x:f>
        <x:v>0</x:v>
      </x:c>
    </x:row>
    <x:row r="9">
      <x:c r="A9" s="191" t="n">
        <x:f>2</x:f>
        <x:v>2</x:v>
      </x:c>
      <x:c r="B9" s="178" t="n">
        <x:f>EDATE(Inputs!$B$4,A9-1)</x:f>
        <x:v>46249</x:v>
      </x:c>
      <x:c r="C9" s="182" t="n">
        <x:f>SUM(H9,N9,T9,Z9,AF9,AL9,AR9,AX9,BD9,BJ9)</x:f>
        <x:v>24658.954166666666</x:v>
      </x:c>
      <x:c r="D9" s="182" t="n">
        <x:f>SUM(I9,O9,U9,AA9,AG9,AM9,AS9,AY9,BE9,BK9)</x:f>
        <x:v>299.55564760416667</x:v>
      </x:c>
      <x:c r="E9" s="182" t="n">
        <x:f>SUM(J9,P9,V9,AB9,AH9,AN9,AT9,AZ9,BF9,BL9)+SUM(L9,R9,X9,AD9,AJ9,AP9,AV9,BB9,BH9,BN9)</x:f>
        <x:v>1150</x:v>
      </x:c>
      <x:c r="F9" s="182" t="n">
        <x:f>SUM(M9,S9,Y9,AE9,AK9,AQ9,AW9,BC9,BI9,BO9)</x:f>
        <x:v>23808.50981427083</x:v>
      </x:c>
      <x:c r="G9" s="182" t="n">
        <x:f>MAX(0,Inputs!$B$12-SUM(J9,P9,V9,AB9,AH9,AN9,AT9,AZ9,BF9,BL9))</x:f>
        <x:v>250</x:v>
      </x:c>
      <x:c r="H9" s="180" t="n">
        <x:f>M8</x:f>
        <x:v>11649.9</x:v>
      </x:c>
      <x:c r="I9" s="180" t="n">
        <x:f>IF(H9&lt;=0,0,H9*IFERROR(INDEX(Inputs!$E$15:$E$24,MATCH(1,Inputs!$K$15:$K$24,0)),0)/12)</x:f>
        <x:v>194.0679175</x:v>
      </x:c>
      <x:c r="J9" s="180" t="n">
        <x:f>MIN(H9+I9,IF(H9&gt;0,IFERROR(INDEX(Inputs!$H$15:$H$24,MATCH(1,Inputs!$K$15:$K$24,0)),0),0))</x:f>
        <x:v>300</x:v>
      </x:c>
      <x:c r="K9" s="180" t="n">
        <x:f>MAX(0,H9+I9-J9)</x:f>
        <x:v>11543.9679175</x:v>
      </x:c>
      <x:c r="L9" s="180" t="n">
        <x:f>MIN(K9,MAX(0,$G9-0))</x:f>
        <x:v>250</x:v>
      </x:c>
      <x:c r="M9" s="180" t="n">
        <x:f>MAX(0,K9-L9)</x:f>
        <x:v>11293.9679175</x:v>
      </x:c>
      <x:c r="N9" s="180" t="n">
        <x:f>S8</x:f>
        <x:v>8327.845833333333</x:v>
      </x:c>
      <x:c r="O9" s="180" t="n">
        <x:f>IF(N9&lt;=0,0,N9*IFERROR(INDEX(Inputs!$E$15:$E$24,MATCH(2,Inputs!$K$15:$K$24,0)),0)/12)</x:f>
        <x:v>76.26918809027778</x:v>
      </x:c>
      <x:c r="P9" s="180" t="n">
        <x:f>MIN(N9+O9,IF(N9&gt;0,IFERROR(INDEX(Inputs!$H$15:$H$24,MATCH(2,Inputs!$K$15:$K$24,0)),0),0))</x:f>
        <x:v>250</x:v>
      </x:c>
      <x:c r="Q9" s="180" t="n">
        <x:f>MAX(0,N9+O9-P9)</x:f>
        <x:v>8154.115021423611</x:v>
      </x:c>
      <x:c r="R9" s="180" t="n">
        <x:f>MIN(Q9,MAX(0,$G9-SUM(K9)))</x:f>
        <x:v>0</x:v>
      </x:c>
      <x:c r="S9" s="180" t="n">
        <x:f>MAX(0,Q9-R9)</x:f>
        <x:v>8154.115021423611</x:v>
      </x:c>
      <x:c r="T9" s="180" t="n">
        <x:f>Y8</x:f>
        <x:v>4681.208333333333</x:v>
      </x:c>
      <x:c r="U9" s="180" t="n">
        <x:f>IF(T9&lt;=0,0,T9*IFERROR(INDEX(Inputs!$E$15:$E$24,MATCH(3,Inputs!$K$15:$K$24,0)),0)/12)</x:f>
        <x:v>29.218542013888882</x:v>
      </x:c>
      <x:c r="V9" s="180" t="n">
        <x:f>MIN(T9+U9,IF(T9&gt;0,IFERROR(INDEX(Inputs!$H$15:$H$24,MATCH(3,Inputs!$K$15:$K$24,0)),0),0))</x:f>
        <x:v>350</x:v>
      </x:c>
      <x:c r="W9" s="180" t="n">
        <x:f>MAX(0,T9+U9-V9)</x:f>
        <x:v>4360.4268753472215</x:v>
      </x:c>
      <x:c r="X9" s="180" t="n">
        <x:f>MIN(W9,MAX(0,$G9-SUM(K9,Q9)))</x:f>
        <x:v>0</x:v>
      </x:c>
      <x:c r="Y9" s="180" t="n">
        <x:f>MAX(0,W9-X9)</x:f>
        <x:v>4360.4268753472215</x:v>
      </x:c>
      <x:c r="Z9" s="180" t="n">
        <x:f>AE8</x:f>
        <x:v>0</x:v>
      </x:c>
      <x:c r="AA9" s="180" t="n">
        <x:f>IF(Z9&lt;=0,0,Z9*IFERROR(INDEX(Inputs!$E$15:$E$24,MATCH(4,Inputs!$K$15:$K$24,0)),0)/12)</x:f>
        <x:v>0</x:v>
      </x:c>
      <x:c r="AB9" s="180" t="n">
        <x:f>MIN(Z9+AA9,IF(Z9&gt;0,IFERROR(INDEX(Inputs!$H$15:$H$24,MATCH(4,Inputs!$K$15:$K$24,0)),0),0))</x:f>
        <x:v>0</x:v>
      </x:c>
      <x:c r="AC9" s="180" t="n">
        <x:f>MAX(0,Z9+AA9-AB9)</x:f>
        <x:v>0</x:v>
      </x:c>
      <x:c r="AD9" s="180" t="n">
        <x:f>MIN(AC9,MAX(0,$G9-SUM(K9,Q9,W9)))</x:f>
        <x:v>0</x:v>
      </x:c>
      <x:c r="AE9" s="180" t="n">
        <x:f>MAX(0,AC9-AD9)</x:f>
        <x:v>0</x:v>
      </x:c>
      <x:c r="AF9" s="180" t="n">
        <x:f>AK8</x:f>
        <x:v>0</x:v>
      </x:c>
      <x:c r="AG9" s="180" t="n">
        <x:f>IF(AF9&lt;=0,0,AF9*IFERROR(INDEX(Inputs!$E$15:$E$24,MATCH(5,Inputs!$K$15:$K$24,0)),0)/12)</x:f>
        <x:v>0</x:v>
      </x:c>
      <x:c r="AH9" s="180" t="n">
        <x:f>MIN(AF9+AG9,IF(AF9&gt;0,IFERROR(INDEX(Inputs!$H$15:$H$24,MATCH(5,Inputs!$K$15:$K$24,0)),0),0))</x:f>
        <x:v>0</x:v>
      </x:c>
      <x:c r="AI9" s="180" t="n">
        <x:f>MAX(0,AF9+AG9-AH9)</x:f>
        <x:v>0</x:v>
      </x:c>
      <x:c r="AJ9" s="180" t="n">
        <x:f>MIN(AI9,MAX(0,$G9-SUM(K9,Q9,W9,AC9)))</x:f>
        <x:v>0</x:v>
      </x:c>
      <x:c r="AK9" s="180" t="n">
        <x:f>MAX(0,AI9-AJ9)</x:f>
        <x:v>0</x:v>
      </x:c>
      <x:c r="AL9" s="180" t="n">
        <x:f>AQ8</x:f>
        <x:v>0</x:v>
      </x:c>
      <x:c r="AM9" s="180" t="n">
        <x:f>IF(AL9&lt;=0,0,AL9*IFERROR(INDEX(Inputs!$E$15:$E$24,MATCH(6,Inputs!$K$15:$K$24,0)),0)/12)</x:f>
        <x:v>0</x:v>
      </x:c>
      <x:c r="AN9" s="180" t="n">
        <x:f>MIN(AL9+AM9,IF(AL9&gt;0,IFERROR(INDEX(Inputs!$H$15:$H$24,MATCH(6,Inputs!$K$15:$K$24,0)),0),0))</x:f>
        <x:v>0</x:v>
      </x:c>
      <x:c r="AO9" s="180" t="n">
        <x:f>MAX(0,AL9+AM9-AN9)</x:f>
        <x:v>0</x:v>
      </x:c>
      <x:c r="AP9" s="180" t="n">
        <x:f>MIN(AO9,MAX(0,$G9-SUM(K9,Q9,W9,AC9,AI9)))</x:f>
        <x:v>0</x:v>
      </x:c>
      <x:c r="AQ9" s="180" t="n">
        <x:f>MAX(0,AO9-AP9)</x:f>
        <x:v>0</x:v>
      </x:c>
      <x:c r="AR9" s="180" t="n">
        <x:f>AW8</x:f>
        <x:v>0</x:v>
      </x:c>
      <x:c r="AS9" s="180" t="n">
        <x:f>IF(AR9&lt;=0,0,AR9*IFERROR(INDEX(Inputs!$E$15:$E$24,MATCH(7,Inputs!$K$15:$K$24,0)),0)/12)</x:f>
        <x:v>0</x:v>
      </x:c>
      <x:c r="AT9" s="180" t="n">
        <x:f>MIN(AR9+AS9,IF(AR9&gt;0,IFERROR(INDEX(Inputs!$H$15:$H$24,MATCH(7,Inputs!$K$15:$K$24,0)),0),0))</x:f>
        <x:v>0</x:v>
      </x:c>
      <x:c r="AU9" s="180" t="n">
        <x:f>MAX(0,AR9+AS9-AT9)</x:f>
        <x:v>0</x:v>
      </x:c>
      <x:c r="AV9" s="180" t="n">
        <x:f>MIN(AU9,MAX(0,$G9-SUM(K9,Q9,W9,AC9,AI9,AO9)))</x:f>
        <x:v>0</x:v>
      </x:c>
      <x:c r="AW9" s="180" t="n">
        <x:f>MAX(0,AU9-AV9)</x:f>
        <x:v>0</x:v>
      </x:c>
      <x:c r="AX9" s="180" t="n">
        <x:f>BC8</x:f>
        <x:v>0</x:v>
      </x:c>
      <x:c r="AY9" s="180" t="n">
        <x:f>IF(AX9&lt;=0,0,AX9*IFERROR(INDEX(Inputs!$E$15:$E$24,MATCH(8,Inputs!$K$15:$K$24,0)),0)/12)</x:f>
        <x:v>0</x:v>
      </x:c>
      <x:c r="AZ9" s="180" t="n">
        <x:f>MIN(AX9+AY9,IF(AX9&gt;0,IFERROR(INDEX(Inputs!$H$15:$H$24,MATCH(8,Inputs!$K$15:$K$24,0)),0),0))</x:f>
        <x:v>0</x:v>
      </x:c>
      <x:c r="BA9" s="180" t="n">
        <x:f>MAX(0,AX9+AY9-AZ9)</x:f>
        <x:v>0</x:v>
      </x:c>
      <x:c r="BB9" s="180" t="n">
        <x:f>MIN(BA9,MAX(0,$G9-SUM(K9,Q9,W9,AC9,AI9,AO9,AU9)))</x:f>
        <x:v>0</x:v>
      </x:c>
      <x:c r="BC9" s="180" t="n">
        <x:f>MAX(0,BA9-BB9)</x:f>
        <x:v>0</x:v>
      </x:c>
      <x:c r="BD9" s="180" t="n">
        <x:f>BI8</x:f>
        <x:v>0</x:v>
      </x:c>
      <x:c r="BE9" s="180" t="n">
        <x:f>IF(BD9&lt;=0,0,BD9*IFERROR(INDEX(Inputs!$E$15:$E$24,MATCH(9,Inputs!$K$15:$K$24,0)),0)/12)</x:f>
        <x:v>0</x:v>
      </x:c>
      <x:c r="BF9" s="180" t="n">
        <x:f>MIN(BD9+BE9,IF(BD9&gt;0,IFERROR(INDEX(Inputs!$H$15:$H$24,MATCH(9,Inputs!$K$15:$K$24,0)),0),0))</x:f>
        <x:v>0</x:v>
      </x:c>
      <x:c r="BG9" s="180" t="n">
        <x:f>MAX(0,BD9+BE9-BF9)</x:f>
        <x:v>0</x:v>
      </x:c>
      <x:c r="BH9" s="180" t="n">
        <x:f>MIN(BG9,MAX(0,$G9-SUM(K9,Q9,W9,AC9,AI9,AO9,AU9,BA9)))</x:f>
        <x:v>0</x:v>
      </x:c>
      <x:c r="BI9" s="180" t="n">
        <x:f>MAX(0,BG9-BH9)</x:f>
        <x:v>0</x:v>
      </x:c>
      <x:c r="BJ9" s="180" t="n">
        <x:f>BO8</x:f>
        <x:v>0</x:v>
      </x:c>
      <x:c r="BK9" s="180" t="n">
        <x:f>IF(BJ9&lt;=0,0,BJ9*IFERROR(INDEX(Inputs!$E$15:$E$24,MATCH(10,Inputs!$K$15:$K$24,0)),0)/12)</x:f>
        <x:v>0</x:v>
      </x:c>
      <x:c r="BL9" s="180" t="n">
        <x:f>MIN(BJ9+BK9,IF(BJ9&gt;0,IFERROR(INDEX(Inputs!$H$15:$H$24,MATCH(10,Inputs!$K$15:$K$24,0)),0),0))</x:f>
        <x:v>0</x:v>
      </x:c>
      <x:c r="BM9" s="180" t="n">
        <x:f>MAX(0,BJ9+BK9-BL9)</x:f>
        <x:v>0</x:v>
      </x:c>
      <x:c r="BN9" s="180" t="n">
        <x:f>MIN(BM9,MAX(0,$G9-SUM(K9,Q9,W9,AC9,AI9,AO9,AU9,BA9,BG9)))</x:f>
        <x:v>0</x:v>
      </x:c>
      <x:c r="BO9" s="192" t="n">
        <x:f>MAX(0,BM9-BN9)</x:f>
        <x:v>0</x:v>
      </x:c>
    </x:row>
    <x:row r="10">
      <x:c r="A10" s="191" t="n">
        <x:f>3</x:f>
        <x:v>3</x:v>
      </x:c>
      <x:c r="B10" s="178" t="n">
        <x:f>EDATE(Inputs!$B$4,A10-1)</x:f>
        <x:v>46280</x:v>
      </x:c>
      <x:c r="C10" s="182" t="n">
        <x:f>SUM(H10,N10,T10,Z10,AF10,AL10,AR10,AX10,BD10,BJ10)</x:f>
        <x:v>23808.50981427083</x:v>
      </x:c>
      <x:c r="D10" s="182" t="n">
        <x:f>SUM(I10,O10,U10,AA10,AG10,AM10,AS10,AY10,BE10,BK10)</x:f>
        <x:v>290.0331167105177</x:v>
      </x:c>
      <x:c r="E10" s="182" t="n">
        <x:f>SUM(J10,P10,V10,AB10,AH10,AN10,AT10,AZ10,BF10,BL10)+SUM(L10,R10,X10,AD10,AJ10,AP10,AV10,BB10,BH10,BN10)</x:f>
        <x:v>1150</x:v>
      </x:c>
      <x:c r="F10" s="182" t="n">
        <x:f>SUM(M10,S10,Y10,AE10,AK10,AQ10,AW10,BC10,BI10,BO10)</x:f>
        <x:v>22948.54293098135</x:v>
      </x:c>
      <x:c r="G10" s="182" t="n">
        <x:f>MAX(0,Inputs!$B$12-SUM(J10,P10,V10,AB10,AH10,AN10,AT10,AZ10,BF10,BL10))</x:f>
        <x:v>250</x:v>
      </x:c>
      <x:c r="H10" s="180" t="n">
        <x:f>M9</x:f>
        <x:v>11293.9679175</x:v>
      </x:c>
      <x:c r="I10" s="180" t="n">
        <x:f>IF(H10&lt;=0,0,H10*IFERROR(INDEX(Inputs!$E$15:$E$24,MATCH(1,Inputs!$K$15:$K$24,0)),0)/12)</x:f>
        <x:v>188.1386822256875</x:v>
      </x:c>
      <x:c r="J10" s="180" t="n">
        <x:f>MIN(H10+I10,IF(H10&gt;0,IFERROR(INDEX(Inputs!$H$15:$H$24,MATCH(1,Inputs!$K$15:$K$24,0)),0),0))</x:f>
        <x:v>300</x:v>
      </x:c>
      <x:c r="K10" s="180" t="n">
        <x:f>MAX(0,H10+I10-J10)</x:f>
        <x:v>11182.106599725688</x:v>
      </x:c>
      <x:c r="L10" s="180" t="n">
        <x:f>MIN(K10,MAX(0,$G10-0))</x:f>
        <x:v>250</x:v>
      </x:c>
      <x:c r="M10" s="180" t="n">
        <x:f>MAX(0,K10-L10)</x:f>
        <x:v>10932.106599725688</x:v>
      </x:c>
      <x:c r="N10" s="180" t="n">
        <x:f>S9</x:f>
        <x:v>8154.115021423611</x:v>
      </x:c>
      <x:c r="O10" s="180" t="n">
        <x:f>IF(N10&lt;=0,0,N10*IFERROR(INDEX(Inputs!$E$15:$E$24,MATCH(2,Inputs!$K$15:$K$24,0)),0)/12)</x:f>
        <x:v>74.67810340453791</x:v>
      </x:c>
      <x:c r="P10" s="180" t="n">
        <x:f>MIN(N10+O10,IF(N10&gt;0,IFERROR(INDEX(Inputs!$H$15:$H$24,MATCH(2,Inputs!$K$15:$K$24,0)),0),0))</x:f>
        <x:v>250</x:v>
      </x:c>
      <x:c r="Q10" s="180" t="n">
        <x:f>MAX(0,N10+O10-P10)</x:f>
        <x:v>7978.793124828149</x:v>
      </x:c>
      <x:c r="R10" s="180" t="n">
        <x:f>MIN(Q10,MAX(0,$G10-SUM(K10)))</x:f>
        <x:v>0</x:v>
      </x:c>
      <x:c r="S10" s="180" t="n">
        <x:f>MAX(0,Q10-R10)</x:f>
        <x:v>7978.793124828149</x:v>
      </x:c>
      <x:c r="T10" s="180" t="n">
        <x:f>Y9</x:f>
        <x:v>4360.4268753472215</x:v>
      </x:c>
      <x:c r="U10" s="180" t="n">
        <x:f>IF(T10&lt;=0,0,T10*IFERROR(INDEX(Inputs!$E$15:$E$24,MATCH(3,Inputs!$K$15:$K$24,0)),0)/12)</x:f>
        <x:v>27.21633108029224</x:v>
      </x:c>
      <x:c r="V10" s="180" t="n">
        <x:f>MIN(T10+U10,IF(T10&gt;0,IFERROR(INDEX(Inputs!$H$15:$H$24,MATCH(3,Inputs!$K$15:$K$24,0)),0),0))</x:f>
        <x:v>350</x:v>
      </x:c>
      <x:c r="W10" s="180" t="n">
        <x:f>MAX(0,T10+U10-V10)</x:f>
        <x:v>4037.643206427514</x:v>
      </x:c>
      <x:c r="X10" s="180" t="n">
        <x:f>MIN(W10,MAX(0,$G10-SUM(K10,Q10)))</x:f>
        <x:v>0</x:v>
      </x:c>
      <x:c r="Y10" s="180" t="n">
        <x:f>MAX(0,W10-X10)</x:f>
        <x:v>4037.643206427514</x:v>
      </x:c>
      <x:c r="Z10" s="180" t="n">
        <x:f>AE9</x:f>
        <x:v>0</x:v>
      </x:c>
      <x:c r="AA10" s="180" t="n">
        <x:f>IF(Z10&lt;=0,0,Z10*IFERROR(INDEX(Inputs!$E$15:$E$24,MATCH(4,Inputs!$K$15:$K$24,0)),0)/12)</x:f>
        <x:v>0</x:v>
      </x:c>
      <x:c r="AB10" s="180" t="n">
        <x:f>MIN(Z10+AA10,IF(Z10&gt;0,IFERROR(INDEX(Inputs!$H$15:$H$24,MATCH(4,Inputs!$K$15:$K$24,0)),0),0))</x:f>
        <x:v>0</x:v>
      </x:c>
      <x:c r="AC10" s="180" t="n">
        <x:f>MAX(0,Z10+AA10-AB10)</x:f>
        <x:v>0</x:v>
      </x:c>
      <x:c r="AD10" s="180" t="n">
        <x:f>MIN(AC10,MAX(0,$G10-SUM(K10,Q10,W10)))</x:f>
        <x:v>0</x:v>
      </x:c>
      <x:c r="AE10" s="180" t="n">
        <x:f>MAX(0,AC10-AD10)</x:f>
        <x:v>0</x:v>
      </x:c>
      <x:c r="AF10" s="180" t="n">
        <x:f>AK9</x:f>
        <x:v>0</x:v>
      </x:c>
      <x:c r="AG10" s="180" t="n">
        <x:f>IF(AF10&lt;=0,0,AF10*IFERROR(INDEX(Inputs!$E$15:$E$24,MATCH(5,Inputs!$K$15:$K$24,0)),0)/12)</x:f>
        <x:v>0</x:v>
      </x:c>
      <x:c r="AH10" s="180" t="n">
        <x:f>MIN(AF10+AG10,IF(AF10&gt;0,IFERROR(INDEX(Inputs!$H$15:$H$24,MATCH(5,Inputs!$K$15:$K$24,0)),0),0))</x:f>
        <x:v>0</x:v>
      </x:c>
      <x:c r="AI10" s="180" t="n">
        <x:f>MAX(0,AF10+AG10-AH10)</x:f>
        <x:v>0</x:v>
      </x:c>
      <x:c r="AJ10" s="180" t="n">
        <x:f>MIN(AI10,MAX(0,$G10-SUM(K10,Q10,W10,AC10)))</x:f>
        <x:v>0</x:v>
      </x:c>
      <x:c r="AK10" s="180" t="n">
        <x:f>MAX(0,AI10-AJ10)</x:f>
        <x:v>0</x:v>
      </x:c>
      <x:c r="AL10" s="180" t="n">
        <x:f>AQ9</x:f>
        <x:v>0</x:v>
      </x:c>
      <x:c r="AM10" s="180" t="n">
        <x:f>IF(AL10&lt;=0,0,AL10*IFERROR(INDEX(Inputs!$E$15:$E$24,MATCH(6,Inputs!$K$15:$K$24,0)),0)/12)</x:f>
        <x:v>0</x:v>
      </x:c>
      <x:c r="AN10" s="180" t="n">
        <x:f>MIN(AL10+AM10,IF(AL10&gt;0,IFERROR(INDEX(Inputs!$H$15:$H$24,MATCH(6,Inputs!$K$15:$K$24,0)),0),0))</x:f>
        <x:v>0</x:v>
      </x:c>
      <x:c r="AO10" s="180" t="n">
        <x:f>MAX(0,AL10+AM10-AN10)</x:f>
        <x:v>0</x:v>
      </x:c>
      <x:c r="AP10" s="180" t="n">
        <x:f>MIN(AO10,MAX(0,$G10-SUM(K10,Q10,W10,AC10,AI10)))</x:f>
        <x:v>0</x:v>
      </x:c>
      <x:c r="AQ10" s="180" t="n">
        <x:f>MAX(0,AO10-AP10)</x:f>
        <x:v>0</x:v>
      </x:c>
      <x:c r="AR10" s="180" t="n">
        <x:f>AW9</x:f>
        <x:v>0</x:v>
      </x:c>
      <x:c r="AS10" s="180" t="n">
        <x:f>IF(AR10&lt;=0,0,AR10*IFERROR(INDEX(Inputs!$E$15:$E$24,MATCH(7,Inputs!$K$15:$K$24,0)),0)/12)</x:f>
        <x:v>0</x:v>
      </x:c>
      <x:c r="AT10" s="180" t="n">
        <x:f>MIN(AR10+AS10,IF(AR10&gt;0,IFERROR(INDEX(Inputs!$H$15:$H$24,MATCH(7,Inputs!$K$15:$K$24,0)),0),0))</x:f>
        <x:v>0</x:v>
      </x:c>
      <x:c r="AU10" s="180" t="n">
        <x:f>MAX(0,AR10+AS10-AT10)</x:f>
        <x:v>0</x:v>
      </x:c>
      <x:c r="AV10" s="180" t="n">
        <x:f>MIN(AU10,MAX(0,$G10-SUM(K10,Q10,W10,AC10,AI10,AO10)))</x:f>
        <x:v>0</x:v>
      </x:c>
      <x:c r="AW10" s="180" t="n">
        <x:f>MAX(0,AU10-AV10)</x:f>
        <x:v>0</x:v>
      </x:c>
      <x:c r="AX10" s="180" t="n">
        <x:f>BC9</x:f>
        <x:v>0</x:v>
      </x:c>
      <x:c r="AY10" s="180" t="n">
        <x:f>IF(AX10&lt;=0,0,AX10*IFERROR(INDEX(Inputs!$E$15:$E$24,MATCH(8,Inputs!$K$15:$K$24,0)),0)/12)</x:f>
        <x:v>0</x:v>
      </x:c>
      <x:c r="AZ10" s="180" t="n">
        <x:f>MIN(AX10+AY10,IF(AX10&gt;0,IFERROR(INDEX(Inputs!$H$15:$H$24,MATCH(8,Inputs!$K$15:$K$24,0)),0),0))</x:f>
        <x:v>0</x:v>
      </x:c>
      <x:c r="BA10" s="180" t="n">
        <x:f>MAX(0,AX10+AY10-AZ10)</x:f>
        <x:v>0</x:v>
      </x:c>
      <x:c r="BB10" s="180" t="n">
        <x:f>MIN(BA10,MAX(0,$G10-SUM(K10,Q10,W10,AC10,AI10,AO10,AU10)))</x:f>
        <x:v>0</x:v>
      </x:c>
      <x:c r="BC10" s="180" t="n">
        <x:f>MAX(0,BA10-BB10)</x:f>
        <x:v>0</x:v>
      </x:c>
      <x:c r="BD10" s="180" t="n">
        <x:f>BI9</x:f>
        <x:v>0</x:v>
      </x:c>
      <x:c r="BE10" s="180" t="n">
        <x:f>IF(BD10&lt;=0,0,BD10*IFERROR(INDEX(Inputs!$E$15:$E$24,MATCH(9,Inputs!$K$15:$K$24,0)),0)/12)</x:f>
        <x:v>0</x:v>
      </x:c>
      <x:c r="BF10" s="180" t="n">
        <x:f>MIN(BD10+BE10,IF(BD10&gt;0,IFERROR(INDEX(Inputs!$H$15:$H$24,MATCH(9,Inputs!$K$15:$K$24,0)),0),0))</x:f>
        <x:v>0</x:v>
      </x:c>
      <x:c r="BG10" s="180" t="n">
        <x:f>MAX(0,BD10+BE10-BF10)</x:f>
        <x:v>0</x:v>
      </x:c>
      <x:c r="BH10" s="180" t="n">
        <x:f>MIN(BG10,MAX(0,$G10-SUM(K10,Q10,W10,AC10,AI10,AO10,AU10,BA10)))</x:f>
        <x:v>0</x:v>
      </x:c>
      <x:c r="BI10" s="180" t="n">
        <x:f>MAX(0,BG10-BH10)</x:f>
        <x:v>0</x:v>
      </x:c>
      <x:c r="BJ10" s="180" t="n">
        <x:f>BO9</x:f>
        <x:v>0</x:v>
      </x:c>
      <x:c r="BK10" s="180" t="n">
        <x:f>IF(BJ10&lt;=0,0,BJ10*IFERROR(INDEX(Inputs!$E$15:$E$24,MATCH(10,Inputs!$K$15:$K$24,0)),0)/12)</x:f>
        <x:v>0</x:v>
      </x:c>
      <x:c r="BL10" s="180" t="n">
        <x:f>MIN(BJ10+BK10,IF(BJ10&gt;0,IFERROR(INDEX(Inputs!$H$15:$H$24,MATCH(10,Inputs!$K$15:$K$24,0)),0),0))</x:f>
        <x:v>0</x:v>
      </x:c>
      <x:c r="BM10" s="180" t="n">
        <x:f>MAX(0,BJ10+BK10-BL10)</x:f>
        <x:v>0</x:v>
      </x:c>
      <x:c r="BN10" s="180" t="n">
        <x:f>MIN(BM10,MAX(0,$G10-SUM(K10,Q10,W10,AC10,AI10,AO10,AU10,BA10,BG10)))</x:f>
        <x:v>0</x:v>
      </x:c>
      <x:c r="BO10" s="192" t="n">
        <x:f>MAX(0,BM10-BN10)</x:f>
        <x:v>0</x:v>
      </x:c>
    </x:row>
    <x:row r="11">
      <x:c r="A11" s="191" t="n">
        <x:f>4</x:f>
        <x:v>4</x:v>
      </x:c>
      <x:c r="B11" s="178" t="n">
        <x:f>EDATE(Inputs!$B$4,A11-1)</x:f>
        <x:v>46310</x:v>
      </x:c>
      <x:c r="C11" s="182" t="n">
        <x:f>SUM(H11,N11,T11,Z11,AF11,AL11,AR11,AX11,BD11,BJ11)</x:f>
        <x:v>22948.54293098135</x:v>
      </x:c>
      <x:c r="D11" s="182" t="n">
        <x:f>SUM(I11,O11,U11,AA11,AG11,AM11,AS11,AY11,BE11,BK11)</x:f>
        <x:v>280.38474582209994</x:v>
      </x:c>
      <x:c r="E11" s="182" t="n">
        <x:f>SUM(J11,P11,V11,AB11,AH11,AN11,AT11,AZ11,BF11,BL11)+SUM(L11,R11,X11,AD11,AJ11,AP11,AV11,BB11,BH11,BN11)</x:f>
        <x:v>1150</x:v>
      </x:c>
      <x:c r="F11" s="182" t="n">
        <x:f>SUM(M11,S11,Y11,AE11,AK11,AQ11,AW11,BC11,BI11,BO11)</x:f>
        <x:v>22078.92767680345</x:v>
      </x:c>
      <x:c r="G11" s="182" t="n">
        <x:f>MAX(0,Inputs!$B$12-SUM(J11,P11,V11,AB11,AH11,AN11,AT11,AZ11,BF11,BL11))</x:f>
        <x:v>250</x:v>
      </x:c>
      <x:c r="H11" s="180" t="n">
        <x:f>M10</x:f>
        <x:v>10932.106599725688</x:v>
      </x:c>
      <x:c r="I11" s="180" t="n">
        <x:f>IF(H11&lt;=0,0,H11*IFERROR(INDEX(Inputs!$E$15:$E$24,MATCH(1,Inputs!$K$15:$K$24,0)),0)/12)</x:f>
        <x:v>182.11067577376375</x:v>
      </x:c>
      <x:c r="J11" s="180" t="n">
        <x:f>MIN(H11+I11,IF(H11&gt;0,IFERROR(INDEX(Inputs!$H$15:$H$24,MATCH(1,Inputs!$K$15:$K$24,0)),0),0))</x:f>
        <x:v>300</x:v>
      </x:c>
      <x:c r="K11" s="180" t="n">
        <x:f>MAX(0,H11+I11-J11)</x:f>
        <x:v>10814.217275499452</x:v>
      </x:c>
      <x:c r="L11" s="180" t="n">
        <x:f>MIN(K11,MAX(0,$G11-0))</x:f>
        <x:v>250</x:v>
      </x:c>
      <x:c r="M11" s="180" t="n">
        <x:f>MAX(0,K11-L11)</x:f>
        <x:v>10564.217275499452</x:v>
      </x:c>
      <x:c r="N11" s="180" t="n">
        <x:f>S10</x:f>
        <x:v>7978.793124828149</x:v>
      </x:c>
      <x:c r="O11" s="180" t="n">
        <x:f>IF(N11&lt;=0,0,N11*IFERROR(INDEX(Inputs!$E$15:$E$24,MATCH(2,Inputs!$K$15:$K$24,0)),0)/12)</x:f>
        <x:v>73.07244703488446</x:v>
      </x:c>
      <x:c r="P11" s="180" t="n">
        <x:f>MIN(N11+O11,IF(N11&gt;0,IFERROR(INDEX(Inputs!$H$15:$H$24,MATCH(2,Inputs!$K$15:$K$24,0)),0),0))</x:f>
        <x:v>250</x:v>
      </x:c>
      <x:c r="Q11" s="180" t="n">
        <x:f>MAX(0,N11+O11-P11)</x:f>
        <x:v>7801.865571863033</x:v>
      </x:c>
      <x:c r="R11" s="180" t="n">
        <x:f>MIN(Q11,MAX(0,$G11-SUM(K11)))</x:f>
        <x:v>0</x:v>
      </x:c>
      <x:c r="S11" s="180" t="n">
        <x:f>MAX(0,Q11-R11)</x:f>
        <x:v>7801.865571863033</x:v>
      </x:c>
      <x:c r="T11" s="180" t="n">
        <x:f>Y10</x:f>
        <x:v>4037.643206427514</x:v>
      </x:c>
      <x:c r="U11" s="180" t="n">
        <x:f>IF(T11&lt;=0,0,T11*IFERROR(INDEX(Inputs!$E$15:$E$24,MATCH(3,Inputs!$K$15:$K$24,0)),0)/12)</x:f>
        <x:v>25.201623013451734</x:v>
      </x:c>
      <x:c r="V11" s="180" t="n">
        <x:f>MIN(T11+U11,IF(T11&gt;0,IFERROR(INDEX(Inputs!$H$15:$H$24,MATCH(3,Inputs!$K$15:$K$24,0)),0),0))</x:f>
        <x:v>350</x:v>
      </x:c>
      <x:c r="W11" s="180" t="n">
        <x:f>MAX(0,T11+U11-V11)</x:f>
        <x:v>3712.844829440966</x:v>
      </x:c>
      <x:c r="X11" s="180" t="n">
        <x:f>MIN(W11,MAX(0,$G11-SUM(K11,Q11)))</x:f>
        <x:v>0</x:v>
      </x:c>
      <x:c r="Y11" s="180" t="n">
        <x:f>MAX(0,W11-X11)</x:f>
        <x:v>3712.844829440966</x:v>
      </x:c>
      <x:c r="Z11" s="180" t="n">
        <x:f>AE10</x:f>
        <x:v>0</x:v>
      </x:c>
      <x:c r="AA11" s="180" t="n">
        <x:f>IF(Z11&lt;=0,0,Z11*IFERROR(INDEX(Inputs!$E$15:$E$24,MATCH(4,Inputs!$K$15:$K$24,0)),0)/12)</x:f>
        <x:v>0</x:v>
      </x:c>
      <x:c r="AB11" s="180" t="n">
        <x:f>MIN(Z11+AA11,IF(Z11&gt;0,IFERROR(INDEX(Inputs!$H$15:$H$24,MATCH(4,Inputs!$K$15:$K$24,0)),0),0))</x:f>
        <x:v>0</x:v>
      </x:c>
      <x:c r="AC11" s="180" t="n">
        <x:f>MAX(0,Z11+AA11-AB11)</x:f>
        <x:v>0</x:v>
      </x:c>
      <x:c r="AD11" s="180" t="n">
        <x:f>MIN(AC11,MAX(0,$G11-SUM(K11,Q11,W11)))</x:f>
        <x:v>0</x:v>
      </x:c>
      <x:c r="AE11" s="180" t="n">
        <x:f>MAX(0,AC11-AD11)</x:f>
        <x:v>0</x:v>
      </x:c>
      <x:c r="AF11" s="180" t="n">
        <x:f>AK10</x:f>
        <x:v>0</x:v>
      </x:c>
      <x:c r="AG11" s="180" t="n">
        <x:f>IF(AF11&lt;=0,0,AF11*IFERROR(INDEX(Inputs!$E$15:$E$24,MATCH(5,Inputs!$K$15:$K$24,0)),0)/12)</x:f>
        <x:v>0</x:v>
      </x:c>
      <x:c r="AH11" s="180" t="n">
        <x:f>MIN(AF11+AG11,IF(AF11&gt;0,IFERROR(INDEX(Inputs!$H$15:$H$24,MATCH(5,Inputs!$K$15:$K$24,0)),0),0))</x:f>
        <x:v>0</x:v>
      </x:c>
      <x:c r="AI11" s="180" t="n">
        <x:f>MAX(0,AF11+AG11-AH11)</x:f>
        <x:v>0</x:v>
      </x:c>
      <x:c r="AJ11" s="180" t="n">
        <x:f>MIN(AI11,MAX(0,$G11-SUM(K11,Q11,W11,AC11)))</x:f>
        <x:v>0</x:v>
      </x:c>
      <x:c r="AK11" s="180" t="n">
        <x:f>MAX(0,AI11-AJ11)</x:f>
        <x:v>0</x:v>
      </x:c>
      <x:c r="AL11" s="180" t="n">
        <x:f>AQ10</x:f>
        <x:v>0</x:v>
      </x:c>
      <x:c r="AM11" s="180" t="n">
        <x:f>IF(AL11&lt;=0,0,AL11*IFERROR(INDEX(Inputs!$E$15:$E$24,MATCH(6,Inputs!$K$15:$K$24,0)),0)/12)</x:f>
        <x:v>0</x:v>
      </x:c>
      <x:c r="AN11" s="180" t="n">
        <x:f>MIN(AL11+AM11,IF(AL11&gt;0,IFERROR(INDEX(Inputs!$H$15:$H$24,MATCH(6,Inputs!$K$15:$K$24,0)),0),0))</x:f>
        <x:v>0</x:v>
      </x:c>
      <x:c r="AO11" s="180" t="n">
        <x:f>MAX(0,AL11+AM11-AN11)</x:f>
        <x:v>0</x:v>
      </x:c>
      <x:c r="AP11" s="180" t="n">
        <x:f>MIN(AO11,MAX(0,$G11-SUM(K11,Q11,W11,AC11,AI11)))</x:f>
        <x:v>0</x:v>
      </x:c>
      <x:c r="AQ11" s="180" t="n">
        <x:f>MAX(0,AO11-AP11)</x:f>
        <x:v>0</x:v>
      </x:c>
      <x:c r="AR11" s="180" t="n">
        <x:f>AW10</x:f>
        <x:v>0</x:v>
      </x:c>
      <x:c r="AS11" s="180" t="n">
        <x:f>IF(AR11&lt;=0,0,AR11*IFERROR(INDEX(Inputs!$E$15:$E$24,MATCH(7,Inputs!$K$15:$K$24,0)),0)/12)</x:f>
        <x:v>0</x:v>
      </x:c>
      <x:c r="AT11" s="180" t="n">
        <x:f>MIN(AR11+AS11,IF(AR11&gt;0,IFERROR(INDEX(Inputs!$H$15:$H$24,MATCH(7,Inputs!$K$15:$K$24,0)),0),0))</x:f>
        <x:v>0</x:v>
      </x:c>
      <x:c r="AU11" s="180" t="n">
        <x:f>MAX(0,AR11+AS11-AT11)</x:f>
        <x:v>0</x:v>
      </x:c>
      <x:c r="AV11" s="180" t="n">
        <x:f>MIN(AU11,MAX(0,$G11-SUM(K11,Q11,W11,AC11,AI11,AO11)))</x:f>
        <x:v>0</x:v>
      </x:c>
      <x:c r="AW11" s="180" t="n">
        <x:f>MAX(0,AU11-AV11)</x:f>
        <x:v>0</x:v>
      </x:c>
      <x:c r="AX11" s="180" t="n">
        <x:f>BC10</x:f>
        <x:v>0</x:v>
      </x:c>
      <x:c r="AY11" s="180" t="n">
        <x:f>IF(AX11&lt;=0,0,AX11*IFERROR(INDEX(Inputs!$E$15:$E$24,MATCH(8,Inputs!$K$15:$K$24,0)),0)/12)</x:f>
        <x:v>0</x:v>
      </x:c>
      <x:c r="AZ11" s="180" t="n">
        <x:f>MIN(AX11+AY11,IF(AX11&gt;0,IFERROR(INDEX(Inputs!$H$15:$H$24,MATCH(8,Inputs!$K$15:$K$24,0)),0),0))</x:f>
        <x:v>0</x:v>
      </x:c>
      <x:c r="BA11" s="180" t="n">
        <x:f>MAX(0,AX11+AY11-AZ11)</x:f>
        <x:v>0</x:v>
      </x:c>
      <x:c r="BB11" s="180" t="n">
        <x:f>MIN(BA11,MAX(0,$G11-SUM(K11,Q11,W11,AC11,AI11,AO11,AU11)))</x:f>
        <x:v>0</x:v>
      </x:c>
      <x:c r="BC11" s="180" t="n">
        <x:f>MAX(0,BA11-BB11)</x:f>
        <x:v>0</x:v>
      </x:c>
      <x:c r="BD11" s="180" t="n">
        <x:f>BI10</x:f>
        <x:v>0</x:v>
      </x:c>
      <x:c r="BE11" s="180" t="n">
        <x:f>IF(BD11&lt;=0,0,BD11*IFERROR(INDEX(Inputs!$E$15:$E$24,MATCH(9,Inputs!$K$15:$K$24,0)),0)/12)</x:f>
        <x:v>0</x:v>
      </x:c>
      <x:c r="BF11" s="180" t="n">
        <x:f>MIN(BD11+BE11,IF(BD11&gt;0,IFERROR(INDEX(Inputs!$H$15:$H$24,MATCH(9,Inputs!$K$15:$K$24,0)),0),0))</x:f>
        <x:v>0</x:v>
      </x:c>
      <x:c r="BG11" s="180" t="n">
        <x:f>MAX(0,BD11+BE11-BF11)</x:f>
        <x:v>0</x:v>
      </x:c>
      <x:c r="BH11" s="180" t="n">
        <x:f>MIN(BG11,MAX(0,$G11-SUM(K11,Q11,W11,AC11,AI11,AO11,AU11,BA11)))</x:f>
        <x:v>0</x:v>
      </x:c>
      <x:c r="BI11" s="180" t="n">
        <x:f>MAX(0,BG11-BH11)</x:f>
        <x:v>0</x:v>
      </x:c>
      <x:c r="BJ11" s="180" t="n">
        <x:f>BO10</x:f>
        <x:v>0</x:v>
      </x:c>
      <x:c r="BK11" s="180" t="n">
        <x:f>IF(BJ11&lt;=0,0,BJ11*IFERROR(INDEX(Inputs!$E$15:$E$24,MATCH(10,Inputs!$K$15:$K$24,0)),0)/12)</x:f>
        <x:v>0</x:v>
      </x:c>
      <x:c r="BL11" s="180" t="n">
        <x:f>MIN(BJ11+BK11,IF(BJ11&gt;0,IFERROR(INDEX(Inputs!$H$15:$H$24,MATCH(10,Inputs!$K$15:$K$24,0)),0),0))</x:f>
        <x:v>0</x:v>
      </x:c>
      <x:c r="BM11" s="180" t="n">
        <x:f>MAX(0,BJ11+BK11-BL11)</x:f>
        <x:v>0</x:v>
      </x:c>
      <x:c r="BN11" s="180" t="n">
        <x:f>MIN(BM11,MAX(0,$G11-SUM(K11,Q11,W11,AC11,AI11,AO11,AU11,BA11,BG11)))</x:f>
        <x:v>0</x:v>
      </x:c>
      <x:c r="BO11" s="192" t="n">
        <x:f>MAX(0,BM11-BN11)</x:f>
        <x:v>0</x:v>
      </x:c>
    </x:row>
    <x:row r="12">
      <x:c r="A12" s="191" t="n">
        <x:f>5</x:f>
        <x:v>5</x:v>
      </x:c>
      <x:c r="B12" s="178" t="n">
        <x:f>EDATE(Inputs!$B$4,A12-1)</x:f>
        <x:v>46341</x:v>
      </x:c>
      <x:c r="C12" s="182" t="n">
        <x:f>SUM(H12,N12,T12,Z12,AF12,AL12,AR12,AX12,BD12,BJ12)</x:f>
        <x:v>22078.92767680345</x:v>
      </x:c>
      <x:c r="D12" s="182" t="n">
        <x:f>SUM(I12,O12,U12,AA12,AG12,AM12,AS12,AY12,BE12,BK12)</x:f>
        <x:v>270.60867812043466</x:v>
      </x:c>
      <x:c r="E12" s="182" t="n">
        <x:f>SUM(J12,P12,V12,AB12,AH12,AN12,AT12,AZ12,BF12,BL12)+SUM(L12,R12,X12,AD12,AJ12,AP12,AV12,BB12,BH12,BN12)</x:f>
        <x:v>1150</x:v>
      </x:c>
      <x:c r="F12" s="182" t="n">
        <x:f>SUM(M12,S12,Y12,AE12,AK12,AQ12,AW12,BC12,BI12,BO12)</x:f>
        <x:v>21199.536354923886</x:v>
      </x:c>
      <x:c r="G12" s="182" t="n">
        <x:f>MAX(0,Inputs!$B$12-SUM(J12,P12,V12,AB12,AH12,AN12,AT12,AZ12,BF12,BL12))</x:f>
        <x:v>250</x:v>
      </x:c>
      <x:c r="H12" s="180" t="n">
        <x:f>M11</x:f>
        <x:v>10564.217275499452</x:v>
      </x:c>
      <x:c r="I12" s="180" t="n">
        <x:f>IF(H12&lt;=0,0,H12*IFERROR(INDEX(Inputs!$E$15:$E$24,MATCH(1,Inputs!$K$15:$K$24,0)),0)/12)</x:f>
        <x:v>175.98225278102836</x:v>
      </x:c>
      <x:c r="J12" s="180" t="n">
        <x:f>MIN(H12+I12,IF(H12&gt;0,IFERROR(INDEX(Inputs!$H$15:$H$24,MATCH(1,Inputs!$K$15:$K$24,0)),0),0))</x:f>
        <x:v>300</x:v>
      </x:c>
      <x:c r="K12" s="180" t="n">
        <x:f>MAX(0,H12+I12-J12)</x:f>
        <x:v>10440.19952828048</x:v>
      </x:c>
      <x:c r="L12" s="180" t="n">
        <x:f>MIN(K12,MAX(0,$G12-0))</x:f>
        <x:v>250</x:v>
      </x:c>
      <x:c r="M12" s="180" t="n">
        <x:f>MAX(0,K12-L12)</x:f>
        <x:v>10190.19952828048</x:v>
      </x:c>
      <x:c r="N12" s="180" t="n">
        <x:f>S11</x:f>
        <x:v>7801.865571863033</x:v>
      </x:c>
      <x:c r="O12" s="180" t="n">
        <x:f>IF(N12&lt;=0,0,N12*IFERROR(INDEX(Inputs!$E$15:$E$24,MATCH(2,Inputs!$K$15:$K$24,0)),0)/12)</x:f>
        <x:v>71.45208552897894</x:v>
      </x:c>
      <x:c r="P12" s="180" t="n">
        <x:f>MIN(N12+O12,IF(N12&gt;0,IFERROR(INDEX(Inputs!$H$15:$H$24,MATCH(2,Inputs!$K$15:$K$24,0)),0),0))</x:f>
        <x:v>250</x:v>
      </x:c>
      <x:c r="Q12" s="180" t="n">
        <x:f>MAX(0,N12+O12-P12)</x:f>
        <x:v>7623.317657392013</x:v>
      </x:c>
      <x:c r="R12" s="180" t="n">
        <x:f>MIN(Q12,MAX(0,$G12-SUM(K12)))</x:f>
        <x:v>0</x:v>
      </x:c>
      <x:c r="S12" s="180" t="n">
        <x:f>MAX(0,Q12-R12)</x:f>
        <x:v>7623.317657392013</x:v>
      </x:c>
      <x:c r="T12" s="180" t="n">
        <x:f>Y11</x:f>
        <x:v>3712.844829440966</x:v>
      </x:c>
      <x:c r="U12" s="180" t="n">
        <x:f>IF(T12&lt;=0,0,T12*IFERROR(INDEX(Inputs!$E$15:$E$24,MATCH(3,Inputs!$K$15:$K$24,0)),0)/12)</x:f>
        <x:v>23.17433981042736</x:v>
      </x:c>
      <x:c r="V12" s="180" t="n">
        <x:f>MIN(T12+U12,IF(T12&gt;0,IFERROR(INDEX(Inputs!$H$15:$H$24,MATCH(3,Inputs!$K$15:$K$24,0)),0),0))</x:f>
        <x:v>350</x:v>
      </x:c>
      <x:c r="W12" s="180" t="n">
        <x:f>MAX(0,T12+U12-V12)</x:f>
        <x:v>3386.019169251393</x:v>
      </x:c>
      <x:c r="X12" s="180" t="n">
        <x:f>MIN(W12,MAX(0,$G12-SUM(K12,Q12)))</x:f>
        <x:v>0</x:v>
      </x:c>
      <x:c r="Y12" s="180" t="n">
        <x:f>MAX(0,W12-X12)</x:f>
        <x:v>3386.019169251393</x:v>
      </x:c>
      <x:c r="Z12" s="180" t="n">
        <x:f>AE11</x:f>
        <x:v>0</x:v>
      </x:c>
      <x:c r="AA12" s="180" t="n">
        <x:f>IF(Z12&lt;=0,0,Z12*IFERROR(INDEX(Inputs!$E$15:$E$24,MATCH(4,Inputs!$K$15:$K$24,0)),0)/12)</x:f>
        <x:v>0</x:v>
      </x:c>
      <x:c r="AB12" s="180" t="n">
        <x:f>MIN(Z12+AA12,IF(Z12&gt;0,IFERROR(INDEX(Inputs!$H$15:$H$24,MATCH(4,Inputs!$K$15:$K$24,0)),0),0))</x:f>
        <x:v>0</x:v>
      </x:c>
      <x:c r="AC12" s="180" t="n">
        <x:f>MAX(0,Z12+AA12-AB12)</x:f>
        <x:v>0</x:v>
      </x:c>
      <x:c r="AD12" s="180" t="n">
        <x:f>MIN(AC12,MAX(0,$G12-SUM(K12,Q12,W12)))</x:f>
        <x:v>0</x:v>
      </x:c>
      <x:c r="AE12" s="180" t="n">
        <x:f>MAX(0,AC12-AD12)</x:f>
        <x:v>0</x:v>
      </x:c>
      <x:c r="AF12" s="180" t="n">
        <x:f>AK11</x:f>
        <x:v>0</x:v>
      </x:c>
      <x:c r="AG12" s="180" t="n">
        <x:f>IF(AF12&lt;=0,0,AF12*IFERROR(INDEX(Inputs!$E$15:$E$24,MATCH(5,Inputs!$K$15:$K$24,0)),0)/12)</x:f>
        <x:v>0</x:v>
      </x:c>
      <x:c r="AH12" s="180" t="n">
        <x:f>MIN(AF12+AG12,IF(AF12&gt;0,IFERROR(INDEX(Inputs!$H$15:$H$24,MATCH(5,Inputs!$K$15:$K$24,0)),0),0))</x:f>
        <x:v>0</x:v>
      </x:c>
      <x:c r="AI12" s="180" t="n">
        <x:f>MAX(0,AF12+AG12-AH12)</x:f>
        <x:v>0</x:v>
      </x:c>
      <x:c r="AJ12" s="180" t="n">
        <x:f>MIN(AI12,MAX(0,$G12-SUM(K12,Q12,W12,AC12)))</x:f>
        <x:v>0</x:v>
      </x:c>
      <x:c r="AK12" s="180" t="n">
        <x:f>MAX(0,AI12-AJ12)</x:f>
        <x:v>0</x:v>
      </x:c>
      <x:c r="AL12" s="180" t="n">
        <x:f>AQ11</x:f>
        <x:v>0</x:v>
      </x:c>
      <x:c r="AM12" s="180" t="n">
        <x:f>IF(AL12&lt;=0,0,AL12*IFERROR(INDEX(Inputs!$E$15:$E$24,MATCH(6,Inputs!$K$15:$K$24,0)),0)/12)</x:f>
        <x:v>0</x:v>
      </x:c>
      <x:c r="AN12" s="180" t="n">
        <x:f>MIN(AL12+AM12,IF(AL12&gt;0,IFERROR(INDEX(Inputs!$H$15:$H$24,MATCH(6,Inputs!$K$15:$K$24,0)),0),0))</x:f>
        <x:v>0</x:v>
      </x:c>
      <x:c r="AO12" s="180" t="n">
        <x:f>MAX(0,AL12+AM12-AN12)</x:f>
        <x:v>0</x:v>
      </x:c>
      <x:c r="AP12" s="180" t="n">
        <x:f>MIN(AO12,MAX(0,$G12-SUM(K12,Q12,W12,AC12,AI12)))</x:f>
        <x:v>0</x:v>
      </x:c>
      <x:c r="AQ12" s="180" t="n">
        <x:f>MAX(0,AO12-AP12)</x:f>
        <x:v>0</x:v>
      </x:c>
      <x:c r="AR12" s="180" t="n">
        <x:f>AW11</x:f>
        <x:v>0</x:v>
      </x:c>
      <x:c r="AS12" s="180" t="n">
        <x:f>IF(AR12&lt;=0,0,AR12*IFERROR(INDEX(Inputs!$E$15:$E$24,MATCH(7,Inputs!$K$15:$K$24,0)),0)/12)</x:f>
        <x:v>0</x:v>
      </x:c>
      <x:c r="AT12" s="180" t="n">
        <x:f>MIN(AR12+AS12,IF(AR12&gt;0,IFERROR(INDEX(Inputs!$H$15:$H$24,MATCH(7,Inputs!$K$15:$K$24,0)),0),0))</x:f>
        <x:v>0</x:v>
      </x:c>
      <x:c r="AU12" s="180" t="n">
        <x:f>MAX(0,AR12+AS12-AT12)</x:f>
        <x:v>0</x:v>
      </x:c>
      <x:c r="AV12" s="180" t="n">
        <x:f>MIN(AU12,MAX(0,$G12-SUM(K12,Q12,W12,AC12,AI12,AO12)))</x:f>
        <x:v>0</x:v>
      </x:c>
      <x:c r="AW12" s="180" t="n">
        <x:f>MAX(0,AU12-AV12)</x:f>
        <x:v>0</x:v>
      </x:c>
      <x:c r="AX12" s="180" t="n">
        <x:f>BC11</x:f>
        <x:v>0</x:v>
      </x:c>
      <x:c r="AY12" s="180" t="n">
        <x:f>IF(AX12&lt;=0,0,AX12*IFERROR(INDEX(Inputs!$E$15:$E$24,MATCH(8,Inputs!$K$15:$K$24,0)),0)/12)</x:f>
        <x:v>0</x:v>
      </x:c>
      <x:c r="AZ12" s="180" t="n">
        <x:f>MIN(AX12+AY12,IF(AX12&gt;0,IFERROR(INDEX(Inputs!$H$15:$H$24,MATCH(8,Inputs!$K$15:$K$24,0)),0),0))</x:f>
        <x:v>0</x:v>
      </x:c>
      <x:c r="BA12" s="180" t="n">
        <x:f>MAX(0,AX12+AY12-AZ12)</x:f>
        <x:v>0</x:v>
      </x:c>
      <x:c r="BB12" s="180" t="n">
        <x:f>MIN(BA12,MAX(0,$G12-SUM(K12,Q12,W12,AC12,AI12,AO12,AU12)))</x:f>
        <x:v>0</x:v>
      </x:c>
      <x:c r="BC12" s="180" t="n">
        <x:f>MAX(0,BA12-BB12)</x:f>
        <x:v>0</x:v>
      </x:c>
      <x:c r="BD12" s="180" t="n">
        <x:f>BI11</x:f>
        <x:v>0</x:v>
      </x:c>
      <x:c r="BE12" s="180" t="n">
        <x:f>IF(BD12&lt;=0,0,BD12*IFERROR(INDEX(Inputs!$E$15:$E$24,MATCH(9,Inputs!$K$15:$K$24,0)),0)/12)</x:f>
        <x:v>0</x:v>
      </x:c>
      <x:c r="BF12" s="180" t="n">
        <x:f>MIN(BD12+BE12,IF(BD12&gt;0,IFERROR(INDEX(Inputs!$H$15:$H$24,MATCH(9,Inputs!$K$15:$K$24,0)),0),0))</x:f>
        <x:v>0</x:v>
      </x:c>
      <x:c r="BG12" s="180" t="n">
        <x:f>MAX(0,BD12+BE12-BF12)</x:f>
        <x:v>0</x:v>
      </x:c>
      <x:c r="BH12" s="180" t="n">
        <x:f>MIN(BG12,MAX(0,$G12-SUM(K12,Q12,W12,AC12,AI12,AO12,AU12,BA12)))</x:f>
        <x:v>0</x:v>
      </x:c>
      <x:c r="BI12" s="180" t="n">
        <x:f>MAX(0,BG12-BH12)</x:f>
        <x:v>0</x:v>
      </x:c>
      <x:c r="BJ12" s="180" t="n">
        <x:f>BO11</x:f>
        <x:v>0</x:v>
      </x:c>
      <x:c r="BK12" s="180" t="n">
        <x:f>IF(BJ12&lt;=0,0,BJ12*IFERROR(INDEX(Inputs!$E$15:$E$24,MATCH(10,Inputs!$K$15:$K$24,0)),0)/12)</x:f>
        <x:v>0</x:v>
      </x:c>
      <x:c r="BL12" s="180" t="n">
        <x:f>MIN(BJ12+BK12,IF(BJ12&gt;0,IFERROR(INDEX(Inputs!$H$15:$H$24,MATCH(10,Inputs!$K$15:$K$24,0)),0),0))</x:f>
        <x:v>0</x:v>
      </x:c>
      <x:c r="BM12" s="180" t="n">
        <x:f>MAX(0,BJ12+BK12-BL12)</x:f>
        <x:v>0</x:v>
      </x:c>
      <x:c r="BN12" s="180" t="n">
        <x:f>MIN(BM12,MAX(0,$G12-SUM(K12,Q12,W12,AC12,AI12,AO12,AU12,BA12,BG12)))</x:f>
        <x:v>0</x:v>
      </x:c>
      <x:c r="BO12" s="192" t="n">
        <x:f>MAX(0,BM12-BN12)</x:f>
        <x:v>0</x:v>
      </x:c>
    </x:row>
    <x:row r="13">
      <x:c r="A13" s="191" t="n">
        <x:f>6</x:f>
        <x:v>6</x:v>
      </x:c>
      <x:c r="B13" s="178" t="n">
        <x:f>EDATE(Inputs!$B$4,A13-1)</x:f>
        <x:v>46371</x:v>
      </x:c>
      <x:c r="C13" s="182" t="n">
        <x:f>SUM(H13,N13,T13,Z13,AF13,AL13,AR13,AX13,BD13,BJ13)</x:f>
        <x:v>21199.536354923886</x:v>
      </x:c>
      <x:c r="D13" s="182" t="n">
        <x:f>SUM(I13,O13,U13,AA13,AG13,AM13,AS13,AY13,BE13,BK13)</x:f>
        <x:v>260.703027668965</x:v>
      </x:c>
      <x:c r="E13" s="182" t="n">
        <x:f>SUM(J13,P13,V13,AB13,AH13,AN13,AT13,AZ13,BF13,BL13)+SUM(L13,R13,X13,AD13,AJ13,AP13,AV13,BB13,BH13,BN13)</x:f>
        <x:v>1150</x:v>
      </x:c>
      <x:c r="F13" s="182" t="n">
        <x:f>SUM(M13,S13,Y13,AE13,AK13,AQ13,AW13,BC13,BI13,BO13)</x:f>
        <x:v>20310.239382592852</x:v>
      </x:c>
      <x:c r="G13" s="182" t="n">
        <x:f>MAX(0,Inputs!$B$12-SUM(J13,P13,V13,AB13,AH13,AN13,AT13,AZ13,BF13,BL13))</x:f>
        <x:v>250</x:v>
      </x:c>
      <x:c r="H13" s="180" t="n">
        <x:f>M12</x:f>
        <x:v>10190.19952828048</x:v>
      </x:c>
      <x:c r="I13" s="180" t="n">
        <x:f>IF(H13&lt;=0,0,H13*IFERROR(INDEX(Inputs!$E$15:$E$24,MATCH(1,Inputs!$K$15:$K$24,0)),0)/12)</x:f>
        <x:v>169.75174047527233</x:v>
      </x:c>
      <x:c r="J13" s="180" t="n">
        <x:f>MIN(H13+I13,IF(H13&gt;0,IFERROR(INDEX(Inputs!$H$15:$H$24,MATCH(1,Inputs!$K$15:$K$24,0)),0),0))</x:f>
        <x:v>300</x:v>
      </x:c>
      <x:c r="K13" s="180" t="n">
        <x:f>MAX(0,H13+I13-J13)</x:f>
        <x:v>10059.951268755753</x:v>
      </x:c>
      <x:c r="L13" s="180" t="n">
        <x:f>MIN(K13,MAX(0,$G13-0))</x:f>
        <x:v>250</x:v>
      </x:c>
      <x:c r="M13" s="180" t="n">
        <x:f>MAX(0,K13-L13)</x:f>
        <x:v>9809.951268755753</x:v>
      </x:c>
      <x:c r="N13" s="180" t="n">
        <x:f>S12</x:f>
        <x:v>7623.317657392013</x:v>
      </x:c>
      <x:c r="O13" s="180" t="n">
        <x:f>IF(N13&lt;=0,0,N13*IFERROR(INDEX(Inputs!$E$15:$E$24,MATCH(2,Inputs!$K$15:$K$24,0)),0)/12)</x:f>
        <x:v>69.81688421228185</x:v>
      </x:c>
      <x:c r="P13" s="180" t="n">
        <x:f>MIN(N13+O13,IF(N13&gt;0,IFERROR(INDEX(Inputs!$H$15:$H$24,MATCH(2,Inputs!$K$15:$K$24,0)),0),0))</x:f>
        <x:v>250</x:v>
      </x:c>
      <x:c r="Q13" s="180" t="n">
        <x:f>MAX(0,N13+O13-P13)</x:f>
        <x:v>7443.134541604295</x:v>
      </x:c>
      <x:c r="R13" s="180" t="n">
        <x:f>MIN(Q13,MAX(0,$G13-SUM(K13)))</x:f>
        <x:v>0</x:v>
      </x:c>
      <x:c r="S13" s="180" t="n">
        <x:f>MAX(0,Q13-R13)</x:f>
        <x:v>7443.134541604295</x:v>
      </x:c>
      <x:c r="T13" s="180" t="n">
        <x:f>Y12</x:f>
        <x:v>3386.019169251393</x:v>
      </x:c>
      <x:c r="U13" s="180" t="n">
        <x:f>IF(T13&lt;=0,0,T13*IFERROR(INDEX(Inputs!$E$15:$E$24,MATCH(3,Inputs!$K$15:$K$24,0)),0)/12)</x:f>
        <x:v>21.134402981410776</x:v>
      </x:c>
      <x:c r="V13" s="180" t="n">
        <x:f>MIN(T13+U13,IF(T13&gt;0,IFERROR(INDEX(Inputs!$H$15:$H$24,MATCH(3,Inputs!$K$15:$K$24,0)),0),0))</x:f>
        <x:v>350</x:v>
      </x:c>
      <x:c r="W13" s="180" t="n">
        <x:f>MAX(0,T13+U13-V13)</x:f>
        <x:v>3057.153572232804</x:v>
      </x:c>
      <x:c r="X13" s="180" t="n">
        <x:f>MIN(W13,MAX(0,$G13-SUM(K13,Q13)))</x:f>
        <x:v>0</x:v>
      </x:c>
      <x:c r="Y13" s="180" t="n">
        <x:f>MAX(0,W13-X13)</x:f>
        <x:v>3057.153572232804</x:v>
      </x:c>
      <x:c r="Z13" s="180" t="n">
        <x:f>AE12</x:f>
        <x:v>0</x:v>
      </x:c>
      <x:c r="AA13" s="180" t="n">
        <x:f>IF(Z13&lt;=0,0,Z13*IFERROR(INDEX(Inputs!$E$15:$E$24,MATCH(4,Inputs!$K$15:$K$24,0)),0)/12)</x:f>
        <x:v>0</x:v>
      </x:c>
      <x:c r="AB13" s="180" t="n">
        <x:f>MIN(Z13+AA13,IF(Z13&gt;0,IFERROR(INDEX(Inputs!$H$15:$H$24,MATCH(4,Inputs!$K$15:$K$24,0)),0),0))</x:f>
        <x:v>0</x:v>
      </x:c>
      <x:c r="AC13" s="180" t="n">
        <x:f>MAX(0,Z13+AA13-AB13)</x:f>
        <x:v>0</x:v>
      </x:c>
      <x:c r="AD13" s="180" t="n">
        <x:f>MIN(AC13,MAX(0,$G13-SUM(K13,Q13,W13)))</x:f>
        <x:v>0</x:v>
      </x:c>
      <x:c r="AE13" s="180" t="n">
        <x:f>MAX(0,AC13-AD13)</x:f>
        <x:v>0</x:v>
      </x:c>
      <x:c r="AF13" s="180" t="n">
        <x:f>AK12</x:f>
        <x:v>0</x:v>
      </x:c>
      <x:c r="AG13" s="180" t="n">
        <x:f>IF(AF13&lt;=0,0,AF13*IFERROR(INDEX(Inputs!$E$15:$E$24,MATCH(5,Inputs!$K$15:$K$24,0)),0)/12)</x:f>
        <x:v>0</x:v>
      </x:c>
      <x:c r="AH13" s="180" t="n">
        <x:f>MIN(AF13+AG13,IF(AF13&gt;0,IFERROR(INDEX(Inputs!$H$15:$H$24,MATCH(5,Inputs!$K$15:$K$24,0)),0),0))</x:f>
        <x:v>0</x:v>
      </x:c>
      <x:c r="AI13" s="180" t="n">
        <x:f>MAX(0,AF13+AG13-AH13)</x:f>
        <x:v>0</x:v>
      </x:c>
      <x:c r="AJ13" s="180" t="n">
        <x:f>MIN(AI13,MAX(0,$G13-SUM(K13,Q13,W13,AC13)))</x:f>
        <x:v>0</x:v>
      </x:c>
      <x:c r="AK13" s="180" t="n">
        <x:f>MAX(0,AI13-AJ13)</x:f>
        <x:v>0</x:v>
      </x:c>
      <x:c r="AL13" s="180" t="n">
        <x:f>AQ12</x:f>
        <x:v>0</x:v>
      </x:c>
      <x:c r="AM13" s="180" t="n">
        <x:f>IF(AL13&lt;=0,0,AL13*IFERROR(INDEX(Inputs!$E$15:$E$24,MATCH(6,Inputs!$K$15:$K$24,0)),0)/12)</x:f>
        <x:v>0</x:v>
      </x:c>
      <x:c r="AN13" s="180" t="n">
        <x:f>MIN(AL13+AM13,IF(AL13&gt;0,IFERROR(INDEX(Inputs!$H$15:$H$24,MATCH(6,Inputs!$K$15:$K$24,0)),0),0))</x:f>
        <x:v>0</x:v>
      </x:c>
      <x:c r="AO13" s="180" t="n">
        <x:f>MAX(0,AL13+AM13-AN13)</x:f>
        <x:v>0</x:v>
      </x:c>
      <x:c r="AP13" s="180" t="n">
        <x:f>MIN(AO13,MAX(0,$G13-SUM(K13,Q13,W13,AC13,AI13)))</x:f>
        <x:v>0</x:v>
      </x:c>
      <x:c r="AQ13" s="180" t="n">
        <x:f>MAX(0,AO13-AP13)</x:f>
        <x:v>0</x:v>
      </x:c>
      <x:c r="AR13" s="180" t="n">
        <x:f>AW12</x:f>
        <x:v>0</x:v>
      </x:c>
      <x:c r="AS13" s="180" t="n">
        <x:f>IF(AR13&lt;=0,0,AR13*IFERROR(INDEX(Inputs!$E$15:$E$24,MATCH(7,Inputs!$K$15:$K$24,0)),0)/12)</x:f>
        <x:v>0</x:v>
      </x:c>
      <x:c r="AT13" s="180" t="n">
        <x:f>MIN(AR13+AS13,IF(AR13&gt;0,IFERROR(INDEX(Inputs!$H$15:$H$24,MATCH(7,Inputs!$K$15:$K$24,0)),0),0))</x:f>
        <x:v>0</x:v>
      </x:c>
      <x:c r="AU13" s="180" t="n">
        <x:f>MAX(0,AR13+AS13-AT13)</x:f>
        <x:v>0</x:v>
      </x:c>
      <x:c r="AV13" s="180" t="n">
        <x:f>MIN(AU13,MAX(0,$G13-SUM(K13,Q13,W13,AC13,AI13,AO13)))</x:f>
        <x:v>0</x:v>
      </x:c>
      <x:c r="AW13" s="180" t="n">
        <x:f>MAX(0,AU13-AV13)</x:f>
        <x:v>0</x:v>
      </x:c>
      <x:c r="AX13" s="180" t="n">
        <x:f>BC12</x:f>
        <x:v>0</x:v>
      </x:c>
      <x:c r="AY13" s="180" t="n">
        <x:f>IF(AX13&lt;=0,0,AX13*IFERROR(INDEX(Inputs!$E$15:$E$24,MATCH(8,Inputs!$K$15:$K$24,0)),0)/12)</x:f>
        <x:v>0</x:v>
      </x:c>
      <x:c r="AZ13" s="180" t="n">
        <x:f>MIN(AX13+AY13,IF(AX13&gt;0,IFERROR(INDEX(Inputs!$H$15:$H$24,MATCH(8,Inputs!$K$15:$K$24,0)),0),0))</x:f>
        <x:v>0</x:v>
      </x:c>
      <x:c r="BA13" s="180" t="n">
        <x:f>MAX(0,AX13+AY13-AZ13)</x:f>
        <x:v>0</x:v>
      </x:c>
      <x:c r="BB13" s="180" t="n">
        <x:f>MIN(BA13,MAX(0,$G13-SUM(K13,Q13,W13,AC13,AI13,AO13,AU13)))</x:f>
        <x:v>0</x:v>
      </x:c>
      <x:c r="BC13" s="180" t="n">
        <x:f>MAX(0,BA13-BB13)</x:f>
        <x:v>0</x:v>
      </x:c>
      <x:c r="BD13" s="180" t="n">
        <x:f>BI12</x:f>
        <x:v>0</x:v>
      </x:c>
      <x:c r="BE13" s="180" t="n">
        <x:f>IF(BD13&lt;=0,0,BD13*IFERROR(INDEX(Inputs!$E$15:$E$24,MATCH(9,Inputs!$K$15:$K$24,0)),0)/12)</x:f>
        <x:v>0</x:v>
      </x:c>
      <x:c r="BF13" s="180" t="n">
        <x:f>MIN(BD13+BE13,IF(BD13&gt;0,IFERROR(INDEX(Inputs!$H$15:$H$24,MATCH(9,Inputs!$K$15:$K$24,0)),0),0))</x:f>
        <x:v>0</x:v>
      </x:c>
      <x:c r="BG13" s="180" t="n">
        <x:f>MAX(0,BD13+BE13-BF13)</x:f>
        <x:v>0</x:v>
      </x:c>
      <x:c r="BH13" s="180" t="n">
        <x:f>MIN(BG13,MAX(0,$G13-SUM(K13,Q13,W13,AC13,AI13,AO13,AU13,BA13)))</x:f>
        <x:v>0</x:v>
      </x:c>
      <x:c r="BI13" s="180" t="n">
        <x:f>MAX(0,BG13-BH13)</x:f>
        <x:v>0</x:v>
      </x:c>
      <x:c r="BJ13" s="180" t="n">
        <x:f>BO12</x:f>
        <x:v>0</x:v>
      </x:c>
      <x:c r="BK13" s="180" t="n">
        <x:f>IF(BJ13&lt;=0,0,BJ13*IFERROR(INDEX(Inputs!$E$15:$E$24,MATCH(10,Inputs!$K$15:$K$24,0)),0)/12)</x:f>
        <x:v>0</x:v>
      </x:c>
      <x:c r="BL13" s="180" t="n">
        <x:f>MIN(BJ13+BK13,IF(BJ13&gt;0,IFERROR(INDEX(Inputs!$H$15:$H$24,MATCH(10,Inputs!$K$15:$K$24,0)),0),0))</x:f>
        <x:v>0</x:v>
      </x:c>
      <x:c r="BM13" s="180" t="n">
        <x:f>MAX(0,BJ13+BK13-BL13)</x:f>
        <x:v>0</x:v>
      </x:c>
      <x:c r="BN13" s="180" t="n">
        <x:f>MIN(BM13,MAX(0,$G13-SUM(K13,Q13,W13,AC13,AI13,AO13,AU13,BA13,BG13)))</x:f>
        <x:v>0</x:v>
      </x:c>
      <x:c r="BO13" s="192" t="n">
        <x:f>MAX(0,BM13-BN13)</x:f>
        <x:v>0</x:v>
      </x:c>
    </x:row>
    <x:row r="14">
      <x:c r="A14" s="191" t="n">
        <x:f>7</x:f>
        <x:v>7</x:v>
      </x:c>
      <x:c r="B14" s="178" t="n">
        <x:f>EDATE(Inputs!$B$4,A14-1)</x:f>
        <x:v>46402</x:v>
      </x:c>
      <x:c r="C14" s="182" t="n">
        <x:f>SUM(H14,N14,T14,Z14,AF14,AL14,AR14,AX14,BD14,BJ14)</x:f>
        <x:v>20310.239382592852</x:v>
      </x:c>
      <x:c r="D14" s="182" t="n">
        <x:f>SUM(I14,O14,U14,AA14,AG14,AM14,AS14,AY14,BE14,BK14)</x:f>
        <x:v>250.6658789422353</x:v>
      </x:c>
      <x:c r="E14" s="182" t="n">
        <x:f>SUM(J14,P14,V14,AB14,AH14,AN14,AT14,AZ14,BF14,BL14)+SUM(L14,R14,X14,AD14,AJ14,AP14,AV14,BB14,BH14,BN14)</x:f>
        <x:v>1150</x:v>
      </x:c>
      <x:c r="F14" s="182" t="n">
        <x:f>SUM(M14,S14,Y14,AE14,AK14,AQ14,AW14,BC14,BI14,BO14)</x:f>
        <x:v>19410.90526153509</x:v>
      </x:c>
      <x:c r="G14" s="182" t="n">
        <x:f>MAX(0,Inputs!$B$12-SUM(J14,P14,V14,AB14,AH14,AN14,AT14,AZ14,BF14,BL14))</x:f>
        <x:v>250</x:v>
      </x:c>
      <x:c r="H14" s="180" t="n">
        <x:f>M13</x:f>
        <x:v>9809.951268755753</x:v>
      </x:c>
      <x:c r="I14" s="180" t="n">
        <x:f>IF(H14&lt;=0,0,H14*IFERROR(INDEX(Inputs!$E$15:$E$24,MATCH(1,Inputs!$K$15:$K$24,0)),0)/12)</x:f>
        <x:v>163.41743821868957</x:v>
      </x:c>
      <x:c r="J14" s="180" t="n">
        <x:f>MIN(H14+I14,IF(H14&gt;0,IFERROR(INDEX(Inputs!$H$15:$H$24,MATCH(1,Inputs!$K$15:$K$24,0)),0),0))</x:f>
        <x:v>300</x:v>
      </x:c>
      <x:c r="K14" s="180" t="n">
        <x:f>MAX(0,H14+I14-J14)</x:f>
        <x:v>9673.368706974443</x:v>
      </x:c>
      <x:c r="L14" s="180" t="n">
        <x:f>MIN(K14,MAX(0,$G14-0))</x:f>
        <x:v>250</x:v>
      </x:c>
      <x:c r="M14" s="180" t="n">
        <x:f>MAX(0,K14-L14)</x:f>
        <x:v>9423.368706974443</x:v>
      </x:c>
      <x:c r="N14" s="180" t="n">
        <x:f>S13</x:f>
        <x:v>7443.134541604295</x:v>
      </x:c>
      <x:c r="O14" s="180" t="n">
        <x:f>IF(N14&lt;=0,0,N14*IFERROR(INDEX(Inputs!$E$15:$E$24,MATCH(2,Inputs!$K$15:$K$24,0)),0)/12)</x:f>
        <x:v>68.16670717685933</x:v>
      </x:c>
      <x:c r="P14" s="180" t="n">
        <x:f>MIN(N14+O14,IF(N14&gt;0,IFERROR(INDEX(Inputs!$H$15:$H$24,MATCH(2,Inputs!$K$15:$K$24,0)),0),0))</x:f>
        <x:v>250</x:v>
      </x:c>
      <x:c r="Q14" s="180" t="n">
        <x:f>MAX(0,N14+O14-P14)</x:f>
        <x:v>7261.301248781155</x:v>
      </x:c>
      <x:c r="R14" s="180" t="n">
        <x:f>MIN(Q14,MAX(0,$G14-SUM(K14)))</x:f>
        <x:v>0</x:v>
      </x:c>
      <x:c r="S14" s="180" t="n">
        <x:f>MAX(0,Q14-R14)</x:f>
        <x:v>7261.301248781155</x:v>
      </x:c>
      <x:c r="T14" s="180" t="n">
        <x:f>Y13</x:f>
        <x:v>3057.153572232804</x:v>
      </x:c>
      <x:c r="U14" s="180" t="n">
        <x:f>IF(T14&lt;=0,0,T14*IFERROR(INDEX(Inputs!$E$15:$E$24,MATCH(3,Inputs!$K$15:$K$24,0)),0)/12)</x:f>
        <x:v>19.08173354668642</x:v>
      </x:c>
      <x:c r="V14" s="180" t="n">
        <x:f>MIN(T14+U14,IF(T14&gt;0,IFERROR(INDEX(Inputs!$H$15:$H$24,MATCH(3,Inputs!$K$15:$K$24,0)),0),0))</x:f>
        <x:v>350</x:v>
      </x:c>
      <x:c r="W14" s="180" t="n">
        <x:f>MAX(0,T14+U14-V14)</x:f>
        <x:v>2726.2353057794903</x:v>
      </x:c>
      <x:c r="X14" s="180" t="n">
        <x:f>MIN(W14,MAX(0,$G14-SUM(K14,Q14)))</x:f>
        <x:v>0</x:v>
      </x:c>
      <x:c r="Y14" s="180" t="n">
        <x:f>MAX(0,W14-X14)</x:f>
        <x:v>2726.2353057794903</x:v>
      </x:c>
      <x:c r="Z14" s="180" t="n">
        <x:f>AE13</x:f>
        <x:v>0</x:v>
      </x:c>
      <x:c r="AA14" s="180" t="n">
        <x:f>IF(Z14&lt;=0,0,Z14*IFERROR(INDEX(Inputs!$E$15:$E$24,MATCH(4,Inputs!$K$15:$K$24,0)),0)/12)</x:f>
        <x:v>0</x:v>
      </x:c>
      <x:c r="AB14" s="180" t="n">
        <x:f>MIN(Z14+AA14,IF(Z14&gt;0,IFERROR(INDEX(Inputs!$H$15:$H$24,MATCH(4,Inputs!$K$15:$K$24,0)),0),0))</x:f>
        <x:v>0</x:v>
      </x:c>
      <x:c r="AC14" s="180" t="n">
        <x:f>MAX(0,Z14+AA14-AB14)</x:f>
        <x:v>0</x:v>
      </x:c>
      <x:c r="AD14" s="180" t="n">
        <x:f>MIN(AC14,MAX(0,$G14-SUM(K14,Q14,W14)))</x:f>
        <x:v>0</x:v>
      </x:c>
      <x:c r="AE14" s="180" t="n">
        <x:f>MAX(0,AC14-AD14)</x:f>
        <x:v>0</x:v>
      </x:c>
      <x:c r="AF14" s="180" t="n">
        <x:f>AK13</x:f>
        <x:v>0</x:v>
      </x:c>
      <x:c r="AG14" s="180" t="n">
        <x:f>IF(AF14&lt;=0,0,AF14*IFERROR(INDEX(Inputs!$E$15:$E$24,MATCH(5,Inputs!$K$15:$K$24,0)),0)/12)</x:f>
        <x:v>0</x:v>
      </x:c>
      <x:c r="AH14" s="180" t="n">
        <x:f>MIN(AF14+AG14,IF(AF14&gt;0,IFERROR(INDEX(Inputs!$H$15:$H$24,MATCH(5,Inputs!$K$15:$K$24,0)),0),0))</x:f>
        <x:v>0</x:v>
      </x:c>
      <x:c r="AI14" s="180" t="n">
        <x:f>MAX(0,AF14+AG14-AH14)</x:f>
        <x:v>0</x:v>
      </x:c>
      <x:c r="AJ14" s="180" t="n">
        <x:f>MIN(AI14,MAX(0,$G14-SUM(K14,Q14,W14,AC14)))</x:f>
        <x:v>0</x:v>
      </x:c>
      <x:c r="AK14" s="180" t="n">
        <x:f>MAX(0,AI14-AJ14)</x:f>
        <x:v>0</x:v>
      </x:c>
      <x:c r="AL14" s="180" t="n">
        <x:f>AQ13</x:f>
        <x:v>0</x:v>
      </x:c>
      <x:c r="AM14" s="180" t="n">
        <x:f>IF(AL14&lt;=0,0,AL14*IFERROR(INDEX(Inputs!$E$15:$E$24,MATCH(6,Inputs!$K$15:$K$24,0)),0)/12)</x:f>
        <x:v>0</x:v>
      </x:c>
      <x:c r="AN14" s="180" t="n">
        <x:f>MIN(AL14+AM14,IF(AL14&gt;0,IFERROR(INDEX(Inputs!$H$15:$H$24,MATCH(6,Inputs!$K$15:$K$24,0)),0),0))</x:f>
        <x:v>0</x:v>
      </x:c>
      <x:c r="AO14" s="180" t="n">
        <x:f>MAX(0,AL14+AM14-AN14)</x:f>
        <x:v>0</x:v>
      </x:c>
      <x:c r="AP14" s="180" t="n">
        <x:f>MIN(AO14,MAX(0,$G14-SUM(K14,Q14,W14,AC14,AI14)))</x:f>
        <x:v>0</x:v>
      </x:c>
      <x:c r="AQ14" s="180" t="n">
        <x:f>MAX(0,AO14-AP14)</x:f>
        <x:v>0</x:v>
      </x:c>
      <x:c r="AR14" s="180" t="n">
        <x:f>AW13</x:f>
        <x:v>0</x:v>
      </x:c>
      <x:c r="AS14" s="180" t="n">
        <x:f>IF(AR14&lt;=0,0,AR14*IFERROR(INDEX(Inputs!$E$15:$E$24,MATCH(7,Inputs!$K$15:$K$24,0)),0)/12)</x:f>
        <x:v>0</x:v>
      </x:c>
      <x:c r="AT14" s="180" t="n">
        <x:f>MIN(AR14+AS14,IF(AR14&gt;0,IFERROR(INDEX(Inputs!$H$15:$H$24,MATCH(7,Inputs!$K$15:$K$24,0)),0),0))</x:f>
        <x:v>0</x:v>
      </x:c>
      <x:c r="AU14" s="180" t="n">
        <x:f>MAX(0,AR14+AS14-AT14)</x:f>
        <x:v>0</x:v>
      </x:c>
      <x:c r="AV14" s="180" t="n">
        <x:f>MIN(AU14,MAX(0,$G14-SUM(K14,Q14,W14,AC14,AI14,AO14)))</x:f>
        <x:v>0</x:v>
      </x:c>
      <x:c r="AW14" s="180" t="n">
        <x:f>MAX(0,AU14-AV14)</x:f>
        <x:v>0</x:v>
      </x:c>
      <x:c r="AX14" s="180" t="n">
        <x:f>BC13</x:f>
        <x:v>0</x:v>
      </x:c>
      <x:c r="AY14" s="180" t="n">
        <x:f>IF(AX14&lt;=0,0,AX14*IFERROR(INDEX(Inputs!$E$15:$E$24,MATCH(8,Inputs!$K$15:$K$24,0)),0)/12)</x:f>
        <x:v>0</x:v>
      </x:c>
      <x:c r="AZ14" s="180" t="n">
        <x:f>MIN(AX14+AY14,IF(AX14&gt;0,IFERROR(INDEX(Inputs!$H$15:$H$24,MATCH(8,Inputs!$K$15:$K$24,0)),0),0))</x:f>
        <x:v>0</x:v>
      </x:c>
      <x:c r="BA14" s="180" t="n">
        <x:f>MAX(0,AX14+AY14-AZ14)</x:f>
        <x:v>0</x:v>
      </x:c>
      <x:c r="BB14" s="180" t="n">
        <x:f>MIN(BA14,MAX(0,$G14-SUM(K14,Q14,W14,AC14,AI14,AO14,AU14)))</x:f>
        <x:v>0</x:v>
      </x:c>
      <x:c r="BC14" s="180" t="n">
        <x:f>MAX(0,BA14-BB14)</x:f>
        <x:v>0</x:v>
      </x:c>
      <x:c r="BD14" s="180" t="n">
        <x:f>BI13</x:f>
        <x:v>0</x:v>
      </x:c>
      <x:c r="BE14" s="180" t="n">
        <x:f>IF(BD14&lt;=0,0,BD14*IFERROR(INDEX(Inputs!$E$15:$E$24,MATCH(9,Inputs!$K$15:$K$24,0)),0)/12)</x:f>
        <x:v>0</x:v>
      </x:c>
      <x:c r="BF14" s="180" t="n">
        <x:f>MIN(BD14+BE14,IF(BD14&gt;0,IFERROR(INDEX(Inputs!$H$15:$H$24,MATCH(9,Inputs!$K$15:$K$24,0)),0),0))</x:f>
        <x:v>0</x:v>
      </x:c>
      <x:c r="BG14" s="180" t="n">
        <x:f>MAX(0,BD14+BE14-BF14)</x:f>
        <x:v>0</x:v>
      </x:c>
      <x:c r="BH14" s="180" t="n">
        <x:f>MIN(BG14,MAX(0,$G14-SUM(K14,Q14,W14,AC14,AI14,AO14,AU14,BA14)))</x:f>
        <x:v>0</x:v>
      </x:c>
      <x:c r="BI14" s="180" t="n">
        <x:f>MAX(0,BG14-BH14)</x:f>
        <x:v>0</x:v>
      </x:c>
      <x:c r="BJ14" s="180" t="n">
        <x:f>BO13</x:f>
        <x:v>0</x:v>
      </x:c>
      <x:c r="BK14" s="180" t="n">
        <x:f>IF(BJ14&lt;=0,0,BJ14*IFERROR(INDEX(Inputs!$E$15:$E$24,MATCH(10,Inputs!$K$15:$K$24,0)),0)/12)</x:f>
        <x:v>0</x:v>
      </x:c>
      <x:c r="BL14" s="180" t="n">
        <x:f>MIN(BJ14+BK14,IF(BJ14&gt;0,IFERROR(INDEX(Inputs!$H$15:$H$24,MATCH(10,Inputs!$K$15:$K$24,0)),0),0))</x:f>
        <x:v>0</x:v>
      </x:c>
      <x:c r="BM14" s="180" t="n">
        <x:f>MAX(0,BJ14+BK14-BL14)</x:f>
        <x:v>0</x:v>
      </x:c>
      <x:c r="BN14" s="180" t="n">
        <x:f>MIN(BM14,MAX(0,$G14-SUM(K14,Q14,W14,AC14,AI14,AO14,AU14,BA14,BG14)))</x:f>
        <x:v>0</x:v>
      </x:c>
      <x:c r="BO14" s="192" t="n">
        <x:f>MAX(0,BM14-BN14)</x:f>
        <x:v>0</x:v>
      </x:c>
    </x:row>
    <x:row r="15">
      <x:c r="A15" s="191" t="n">
        <x:f>8</x:f>
        <x:v>8</x:v>
      </x:c>
      <x:c r="B15" s="178" t="n">
        <x:f>EDATE(Inputs!$B$4,A15-1)</x:f>
        <x:v>46433</x:v>
      </x:c>
      <x:c r="C15" s="182" t="n">
        <x:f>SUM(H15,N15,T15,Z15,AF15,AL15,AR15,AX15,BD15,BJ15)</x:f>
        <x:v>19410.90526153509</x:v>
      </x:c>
      <x:c r="D15" s="182" t="n">
        <x:f>SUM(I15,O15,U15,AA15,AG15,AM15,AS15,AY15,BE15,BK15)</x:f>
        <x:v>240.49528634734367</x:v>
      </x:c>
      <x:c r="E15" s="182" t="n">
        <x:f>SUM(J15,P15,V15,AB15,AH15,AN15,AT15,AZ15,BF15,BL15)+SUM(L15,R15,X15,AD15,AJ15,AP15,AV15,BB15,BH15,BN15)</x:f>
        <x:v>1150</x:v>
      </x:c>
      <x:c r="F15" s="182" t="n">
        <x:f>SUM(M15,S15,Y15,AE15,AK15,AQ15,AW15,BC15,BI15,BO15)</x:f>
        <x:v>18501.400547882433</x:v>
      </x:c>
      <x:c r="G15" s="182" t="n">
        <x:f>MAX(0,Inputs!$B$12-SUM(J15,P15,V15,AB15,AH15,AN15,AT15,AZ15,BF15,BL15))</x:f>
        <x:v>250</x:v>
      </x:c>
      <x:c r="H15" s="180" t="n">
        <x:f>M14</x:f>
        <x:v>9423.368706974443</x:v>
      </x:c>
      <x:c r="I15" s="180" t="n">
        <x:f>IF(H15&lt;=0,0,H15*IFERROR(INDEX(Inputs!$E$15:$E$24,MATCH(1,Inputs!$K$15:$K$24,0)),0)/12)</x:f>
        <x:v>156.97761704368259</x:v>
      </x:c>
      <x:c r="J15" s="180" t="n">
        <x:f>MIN(H15+I15,IF(H15&gt;0,IFERROR(INDEX(Inputs!$H$15:$H$24,MATCH(1,Inputs!$K$15:$K$24,0)),0),0))</x:f>
        <x:v>300</x:v>
      </x:c>
      <x:c r="K15" s="180" t="n">
        <x:f>MAX(0,H15+I15-J15)</x:f>
        <x:v>9280.346324018126</x:v>
      </x:c>
      <x:c r="L15" s="180" t="n">
        <x:f>MIN(K15,MAX(0,$G15-0))</x:f>
        <x:v>250</x:v>
      </x:c>
      <x:c r="M15" s="180" t="n">
        <x:f>MAX(0,K15-L15)</x:f>
        <x:v>9030.346324018126</x:v>
      </x:c>
      <x:c r="N15" s="180" t="n">
        <x:f>S14</x:f>
        <x:v>7261.301248781155</x:v>
      </x:c>
      <x:c r="O15" s="180" t="n">
        <x:f>IF(N15&lt;=0,0,N15*IFERROR(INDEX(Inputs!$E$15:$E$24,MATCH(2,Inputs!$K$15:$K$24,0)),0)/12)</x:f>
        <x:v>66.5014172700874</x:v>
      </x:c>
      <x:c r="P15" s="180" t="n">
        <x:f>MIN(N15+O15,IF(N15&gt;0,IFERROR(INDEX(Inputs!$H$15:$H$24,MATCH(2,Inputs!$K$15:$K$24,0)),0),0))</x:f>
        <x:v>250</x:v>
      </x:c>
      <x:c r="Q15" s="180" t="n">
        <x:f>MAX(0,N15+O15-P15)</x:f>
        <x:v>7077.802666051242</x:v>
      </x:c>
      <x:c r="R15" s="180" t="n">
        <x:f>MIN(Q15,MAX(0,$G15-SUM(K15)))</x:f>
        <x:v>0</x:v>
      </x:c>
      <x:c r="S15" s="180" t="n">
        <x:f>MAX(0,Q15-R15)</x:f>
        <x:v>7077.802666051242</x:v>
      </x:c>
      <x:c r="T15" s="180" t="n">
        <x:f>Y14</x:f>
        <x:v>2726.2353057794903</x:v>
      </x:c>
      <x:c r="U15" s="180" t="n">
        <x:f>IF(T15&lt;=0,0,T15*IFERROR(INDEX(Inputs!$E$15:$E$24,MATCH(3,Inputs!$K$15:$K$24,0)),0)/12)</x:f>
        <x:v>17.01625203357365</x:v>
      </x:c>
      <x:c r="V15" s="180" t="n">
        <x:f>MIN(T15+U15,IF(T15&gt;0,IFERROR(INDEX(Inputs!$H$15:$H$24,MATCH(3,Inputs!$K$15:$K$24,0)),0),0))</x:f>
        <x:v>350</x:v>
      </x:c>
      <x:c r="W15" s="180" t="n">
        <x:f>MAX(0,T15+U15-V15)</x:f>
        <x:v>2393.2515578130638</x:v>
      </x:c>
      <x:c r="X15" s="180" t="n">
        <x:f>MIN(W15,MAX(0,$G15-SUM(K15,Q15)))</x:f>
        <x:v>0</x:v>
      </x:c>
      <x:c r="Y15" s="180" t="n">
        <x:f>MAX(0,W15-X15)</x:f>
        <x:v>2393.2515578130638</x:v>
      </x:c>
      <x:c r="Z15" s="180" t="n">
        <x:f>AE14</x:f>
        <x:v>0</x:v>
      </x:c>
      <x:c r="AA15" s="180" t="n">
        <x:f>IF(Z15&lt;=0,0,Z15*IFERROR(INDEX(Inputs!$E$15:$E$24,MATCH(4,Inputs!$K$15:$K$24,0)),0)/12)</x:f>
        <x:v>0</x:v>
      </x:c>
      <x:c r="AB15" s="180" t="n">
        <x:f>MIN(Z15+AA15,IF(Z15&gt;0,IFERROR(INDEX(Inputs!$H$15:$H$24,MATCH(4,Inputs!$K$15:$K$24,0)),0),0))</x:f>
        <x:v>0</x:v>
      </x:c>
      <x:c r="AC15" s="180" t="n">
        <x:f>MAX(0,Z15+AA15-AB15)</x:f>
        <x:v>0</x:v>
      </x:c>
      <x:c r="AD15" s="180" t="n">
        <x:f>MIN(AC15,MAX(0,$G15-SUM(K15,Q15,W15)))</x:f>
        <x:v>0</x:v>
      </x:c>
      <x:c r="AE15" s="180" t="n">
        <x:f>MAX(0,AC15-AD15)</x:f>
        <x:v>0</x:v>
      </x:c>
      <x:c r="AF15" s="180" t="n">
        <x:f>AK14</x:f>
        <x:v>0</x:v>
      </x:c>
      <x:c r="AG15" s="180" t="n">
        <x:f>IF(AF15&lt;=0,0,AF15*IFERROR(INDEX(Inputs!$E$15:$E$24,MATCH(5,Inputs!$K$15:$K$24,0)),0)/12)</x:f>
        <x:v>0</x:v>
      </x:c>
      <x:c r="AH15" s="180" t="n">
        <x:f>MIN(AF15+AG15,IF(AF15&gt;0,IFERROR(INDEX(Inputs!$H$15:$H$24,MATCH(5,Inputs!$K$15:$K$24,0)),0),0))</x:f>
        <x:v>0</x:v>
      </x:c>
      <x:c r="AI15" s="180" t="n">
        <x:f>MAX(0,AF15+AG15-AH15)</x:f>
        <x:v>0</x:v>
      </x:c>
      <x:c r="AJ15" s="180" t="n">
        <x:f>MIN(AI15,MAX(0,$G15-SUM(K15,Q15,W15,AC15)))</x:f>
        <x:v>0</x:v>
      </x:c>
      <x:c r="AK15" s="180" t="n">
        <x:f>MAX(0,AI15-AJ15)</x:f>
        <x:v>0</x:v>
      </x:c>
      <x:c r="AL15" s="180" t="n">
        <x:f>AQ14</x:f>
        <x:v>0</x:v>
      </x:c>
      <x:c r="AM15" s="180" t="n">
        <x:f>IF(AL15&lt;=0,0,AL15*IFERROR(INDEX(Inputs!$E$15:$E$24,MATCH(6,Inputs!$K$15:$K$24,0)),0)/12)</x:f>
        <x:v>0</x:v>
      </x:c>
      <x:c r="AN15" s="180" t="n">
        <x:f>MIN(AL15+AM15,IF(AL15&gt;0,IFERROR(INDEX(Inputs!$H$15:$H$24,MATCH(6,Inputs!$K$15:$K$24,0)),0),0))</x:f>
        <x:v>0</x:v>
      </x:c>
      <x:c r="AO15" s="180" t="n">
        <x:f>MAX(0,AL15+AM15-AN15)</x:f>
        <x:v>0</x:v>
      </x:c>
      <x:c r="AP15" s="180" t="n">
        <x:f>MIN(AO15,MAX(0,$G15-SUM(K15,Q15,W15,AC15,AI15)))</x:f>
        <x:v>0</x:v>
      </x:c>
      <x:c r="AQ15" s="180" t="n">
        <x:f>MAX(0,AO15-AP15)</x:f>
        <x:v>0</x:v>
      </x:c>
      <x:c r="AR15" s="180" t="n">
        <x:f>AW14</x:f>
        <x:v>0</x:v>
      </x:c>
      <x:c r="AS15" s="180" t="n">
        <x:f>IF(AR15&lt;=0,0,AR15*IFERROR(INDEX(Inputs!$E$15:$E$24,MATCH(7,Inputs!$K$15:$K$24,0)),0)/12)</x:f>
        <x:v>0</x:v>
      </x:c>
      <x:c r="AT15" s="180" t="n">
        <x:f>MIN(AR15+AS15,IF(AR15&gt;0,IFERROR(INDEX(Inputs!$H$15:$H$24,MATCH(7,Inputs!$K$15:$K$24,0)),0),0))</x:f>
        <x:v>0</x:v>
      </x:c>
      <x:c r="AU15" s="180" t="n">
        <x:f>MAX(0,AR15+AS15-AT15)</x:f>
        <x:v>0</x:v>
      </x:c>
      <x:c r="AV15" s="180" t="n">
        <x:f>MIN(AU15,MAX(0,$G15-SUM(K15,Q15,W15,AC15,AI15,AO15)))</x:f>
        <x:v>0</x:v>
      </x:c>
      <x:c r="AW15" s="180" t="n">
        <x:f>MAX(0,AU15-AV15)</x:f>
        <x:v>0</x:v>
      </x:c>
      <x:c r="AX15" s="180" t="n">
        <x:f>BC14</x:f>
        <x:v>0</x:v>
      </x:c>
      <x:c r="AY15" s="180" t="n">
        <x:f>IF(AX15&lt;=0,0,AX15*IFERROR(INDEX(Inputs!$E$15:$E$24,MATCH(8,Inputs!$K$15:$K$24,0)),0)/12)</x:f>
        <x:v>0</x:v>
      </x:c>
      <x:c r="AZ15" s="180" t="n">
        <x:f>MIN(AX15+AY15,IF(AX15&gt;0,IFERROR(INDEX(Inputs!$H$15:$H$24,MATCH(8,Inputs!$K$15:$K$24,0)),0),0))</x:f>
        <x:v>0</x:v>
      </x:c>
      <x:c r="BA15" s="180" t="n">
        <x:f>MAX(0,AX15+AY15-AZ15)</x:f>
        <x:v>0</x:v>
      </x:c>
      <x:c r="BB15" s="180" t="n">
        <x:f>MIN(BA15,MAX(0,$G15-SUM(K15,Q15,W15,AC15,AI15,AO15,AU15)))</x:f>
        <x:v>0</x:v>
      </x:c>
      <x:c r="BC15" s="180" t="n">
        <x:f>MAX(0,BA15-BB15)</x:f>
        <x:v>0</x:v>
      </x:c>
      <x:c r="BD15" s="180" t="n">
        <x:f>BI14</x:f>
        <x:v>0</x:v>
      </x:c>
      <x:c r="BE15" s="180" t="n">
        <x:f>IF(BD15&lt;=0,0,BD15*IFERROR(INDEX(Inputs!$E$15:$E$24,MATCH(9,Inputs!$K$15:$K$24,0)),0)/12)</x:f>
        <x:v>0</x:v>
      </x:c>
      <x:c r="BF15" s="180" t="n">
        <x:f>MIN(BD15+BE15,IF(BD15&gt;0,IFERROR(INDEX(Inputs!$H$15:$H$24,MATCH(9,Inputs!$K$15:$K$24,0)),0),0))</x:f>
        <x:v>0</x:v>
      </x:c>
      <x:c r="BG15" s="180" t="n">
        <x:f>MAX(0,BD15+BE15-BF15)</x:f>
        <x:v>0</x:v>
      </x:c>
      <x:c r="BH15" s="180" t="n">
        <x:f>MIN(BG15,MAX(0,$G15-SUM(K15,Q15,W15,AC15,AI15,AO15,AU15,BA15)))</x:f>
        <x:v>0</x:v>
      </x:c>
      <x:c r="BI15" s="180" t="n">
        <x:f>MAX(0,BG15-BH15)</x:f>
        <x:v>0</x:v>
      </x:c>
      <x:c r="BJ15" s="180" t="n">
        <x:f>BO14</x:f>
        <x:v>0</x:v>
      </x:c>
      <x:c r="BK15" s="180" t="n">
        <x:f>IF(BJ15&lt;=0,0,BJ15*IFERROR(INDEX(Inputs!$E$15:$E$24,MATCH(10,Inputs!$K$15:$K$24,0)),0)/12)</x:f>
        <x:v>0</x:v>
      </x:c>
      <x:c r="BL15" s="180" t="n">
        <x:f>MIN(BJ15+BK15,IF(BJ15&gt;0,IFERROR(INDEX(Inputs!$H$15:$H$24,MATCH(10,Inputs!$K$15:$K$24,0)),0),0))</x:f>
        <x:v>0</x:v>
      </x:c>
      <x:c r="BM15" s="180" t="n">
        <x:f>MAX(0,BJ15+BK15-BL15)</x:f>
        <x:v>0</x:v>
      </x:c>
      <x:c r="BN15" s="180" t="n">
        <x:f>MIN(BM15,MAX(0,$G15-SUM(K15,Q15,W15,AC15,AI15,AO15,AU15,BA15,BG15)))</x:f>
        <x:v>0</x:v>
      </x:c>
      <x:c r="BO15" s="192" t="n">
        <x:f>MAX(0,BM15-BN15)</x:f>
        <x:v>0</x:v>
      </x:c>
    </x:row>
    <x:row r="16">
      <x:c r="A16" s="191" t="n">
        <x:f>9</x:f>
        <x:v>9</x:v>
      </x:c>
      <x:c r="B16" s="178" t="n">
        <x:f>EDATE(Inputs!$B$4,A16-1)</x:f>
        <x:v>46461</x:v>
      </x:c>
      <x:c r="C16" s="182" t="n">
        <x:f>SUM(H16,N16,T16,Z16,AF16,AL16,AR16,AX16,BD16,BJ16)</x:f>
        <x:v>18501.400547882433</x:v>
      </x:c>
      <x:c r="D16" s="182" t="n">
        <x:f>SUM(I16,O16,U16,AA16,AG16,AM16,AS16,AY16,BE16,BK16)</x:f>
        <x:v>230.1892737375378</x:v>
      </x:c>
      <x:c r="E16" s="182" t="n">
        <x:f>SUM(J16,P16,V16,AB16,AH16,AN16,AT16,AZ16,BF16,BL16)+SUM(L16,R16,X16,AD16,AJ16,AP16,AV16,BB16,BH16,BN16)</x:f>
        <x:v>1150</x:v>
      </x:c>
      <x:c r="F16" s="182" t="n">
        <x:f>SUM(M16,S16,Y16,AE16,AK16,AQ16,AW16,BC16,BI16,BO16)</x:f>
        <x:v>17581.58982161997</x:v>
      </x:c>
      <x:c r="G16" s="182" t="n">
        <x:f>MAX(0,Inputs!$B$12-SUM(J16,P16,V16,AB16,AH16,AN16,AT16,AZ16,BF16,BL16))</x:f>
        <x:v>250</x:v>
      </x:c>
      <x:c r="H16" s="180" t="n">
        <x:f>M15</x:f>
        <x:v>9030.346324018126</x:v>
      </x:c>
      <x:c r="I16" s="180" t="n">
        <x:f>IF(H16&lt;=0,0,H16*IFERROR(INDEX(Inputs!$E$15:$E$24,MATCH(1,Inputs!$K$15:$K$24,0)),0)/12)</x:f>
        <x:v>150.43051918093528</x:v>
      </x:c>
      <x:c r="J16" s="180" t="n">
        <x:f>MIN(H16+I16,IF(H16&gt;0,IFERROR(INDEX(Inputs!$H$15:$H$24,MATCH(1,Inputs!$K$15:$K$24,0)),0),0))</x:f>
        <x:v>300</x:v>
      </x:c>
      <x:c r="K16" s="180" t="n">
        <x:f>MAX(0,H16+I16-J16)</x:f>
        <x:v>8880.77684319906</x:v>
      </x:c>
      <x:c r="L16" s="180" t="n">
        <x:f>MIN(K16,MAX(0,$G16-0))</x:f>
        <x:v>250</x:v>
      </x:c>
      <x:c r="M16" s="180" t="n">
        <x:f>MAX(0,K16-L16)</x:f>
        <x:v>8630.77684319906</x:v>
      </x:c>
      <x:c r="N16" s="180" t="n">
        <x:f>S15</x:f>
        <x:v>7077.802666051242</x:v>
      </x:c>
      <x:c r="O16" s="180" t="n">
        <x:f>IF(N16&lt;=0,0,N16*IFERROR(INDEX(Inputs!$E$15:$E$24,MATCH(2,Inputs!$K$15:$K$24,0)),0)/12)</x:f>
        <x:v>64.82087608325263</x:v>
      </x:c>
      <x:c r="P16" s="180" t="n">
        <x:f>MIN(N16+O16,IF(N16&gt;0,IFERROR(INDEX(Inputs!$H$15:$H$24,MATCH(2,Inputs!$K$15:$K$24,0)),0),0))</x:f>
        <x:v>250</x:v>
      </x:c>
      <x:c r="Q16" s="180" t="n">
        <x:f>MAX(0,N16+O16-P16)</x:f>
        <x:v>6892.6235421344945</x:v>
      </x:c>
      <x:c r="R16" s="180" t="n">
        <x:f>MIN(Q16,MAX(0,$G16-SUM(K16)))</x:f>
        <x:v>0</x:v>
      </x:c>
      <x:c r="S16" s="180" t="n">
        <x:f>MAX(0,Q16-R16)</x:f>
        <x:v>6892.6235421344945</x:v>
      </x:c>
      <x:c r="T16" s="180" t="n">
        <x:f>Y15</x:f>
        <x:v>2393.2515578130638</x:v>
      </x:c>
      <x:c r="U16" s="180" t="n">
        <x:f>IF(T16&lt;=0,0,T16*IFERROR(INDEX(Inputs!$E$15:$E$24,MATCH(3,Inputs!$K$15:$K$24,0)),0)/12)</x:f>
        <x:v>14.93787847334987</x:v>
      </x:c>
      <x:c r="V16" s="180" t="n">
        <x:f>MIN(T16+U16,IF(T16&gt;0,IFERROR(INDEX(Inputs!$H$15:$H$24,MATCH(3,Inputs!$K$15:$K$24,0)),0),0))</x:f>
        <x:v>350</x:v>
      </x:c>
      <x:c r="W16" s="180" t="n">
        <x:f>MAX(0,T16+U16-V16)</x:f>
        <x:v>2058.1894362864136</x:v>
      </x:c>
      <x:c r="X16" s="180" t="n">
        <x:f>MIN(W16,MAX(0,$G16-SUM(K16,Q16)))</x:f>
        <x:v>0</x:v>
      </x:c>
      <x:c r="Y16" s="180" t="n">
        <x:f>MAX(0,W16-X16)</x:f>
        <x:v>2058.1894362864136</x:v>
      </x:c>
      <x:c r="Z16" s="180" t="n">
        <x:f>AE15</x:f>
        <x:v>0</x:v>
      </x:c>
      <x:c r="AA16" s="180" t="n">
        <x:f>IF(Z16&lt;=0,0,Z16*IFERROR(INDEX(Inputs!$E$15:$E$24,MATCH(4,Inputs!$K$15:$K$24,0)),0)/12)</x:f>
        <x:v>0</x:v>
      </x:c>
      <x:c r="AB16" s="180" t="n">
        <x:f>MIN(Z16+AA16,IF(Z16&gt;0,IFERROR(INDEX(Inputs!$H$15:$H$24,MATCH(4,Inputs!$K$15:$K$24,0)),0),0))</x:f>
        <x:v>0</x:v>
      </x:c>
      <x:c r="AC16" s="180" t="n">
        <x:f>MAX(0,Z16+AA16-AB16)</x:f>
        <x:v>0</x:v>
      </x:c>
      <x:c r="AD16" s="180" t="n">
        <x:f>MIN(AC16,MAX(0,$G16-SUM(K16,Q16,W16)))</x:f>
        <x:v>0</x:v>
      </x:c>
      <x:c r="AE16" s="180" t="n">
        <x:f>MAX(0,AC16-AD16)</x:f>
        <x:v>0</x:v>
      </x:c>
      <x:c r="AF16" s="180" t="n">
        <x:f>AK15</x:f>
        <x:v>0</x:v>
      </x:c>
      <x:c r="AG16" s="180" t="n">
        <x:f>IF(AF16&lt;=0,0,AF16*IFERROR(INDEX(Inputs!$E$15:$E$24,MATCH(5,Inputs!$K$15:$K$24,0)),0)/12)</x:f>
        <x:v>0</x:v>
      </x:c>
      <x:c r="AH16" s="180" t="n">
        <x:f>MIN(AF16+AG16,IF(AF16&gt;0,IFERROR(INDEX(Inputs!$H$15:$H$24,MATCH(5,Inputs!$K$15:$K$24,0)),0),0))</x:f>
        <x:v>0</x:v>
      </x:c>
      <x:c r="AI16" s="180" t="n">
        <x:f>MAX(0,AF16+AG16-AH16)</x:f>
        <x:v>0</x:v>
      </x:c>
      <x:c r="AJ16" s="180" t="n">
        <x:f>MIN(AI16,MAX(0,$G16-SUM(K16,Q16,W16,AC16)))</x:f>
        <x:v>0</x:v>
      </x:c>
      <x:c r="AK16" s="180" t="n">
        <x:f>MAX(0,AI16-AJ16)</x:f>
        <x:v>0</x:v>
      </x:c>
      <x:c r="AL16" s="180" t="n">
        <x:f>AQ15</x:f>
        <x:v>0</x:v>
      </x:c>
      <x:c r="AM16" s="180" t="n">
        <x:f>IF(AL16&lt;=0,0,AL16*IFERROR(INDEX(Inputs!$E$15:$E$24,MATCH(6,Inputs!$K$15:$K$24,0)),0)/12)</x:f>
        <x:v>0</x:v>
      </x:c>
      <x:c r="AN16" s="180" t="n">
        <x:f>MIN(AL16+AM16,IF(AL16&gt;0,IFERROR(INDEX(Inputs!$H$15:$H$24,MATCH(6,Inputs!$K$15:$K$24,0)),0),0))</x:f>
        <x:v>0</x:v>
      </x:c>
      <x:c r="AO16" s="180" t="n">
        <x:f>MAX(0,AL16+AM16-AN16)</x:f>
        <x:v>0</x:v>
      </x:c>
      <x:c r="AP16" s="180" t="n">
        <x:f>MIN(AO16,MAX(0,$G16-SUM(K16,Q16,W16,AC16,AI16)))</x:f>
        <x:v>0</x:v>
      </x:c>
      <x:c r="AQ16" s="180" t="n">
        <x:f>MAX(0,AO16-AP16)</x:f>
        <x:v>0</x:v>
      </x:c>
      <x:c r="AR16" s="180" t="n">
        <x:f>AW15</x:f>
        <x:v>0</x:v>
      </x:c>
      <x:c r="AS16" s="180" t="n">
        <x:f>IF(AR16&lt;=0,0,AR16*IFERROR(INDEX(Inputs!$E$15:$E$24,MATCH(7,Inputs!$K$15:$K$24,0)),0)/12)</x:f>
        <x:v>0</x:v>
      </x:c>
      <x:c r="AT16" s="180" t="n">
        <x:f>MIN(AR16+AS16,IF(AR16&gt;0,IFERROR(INDEX(Inputs!$H$15:$H$24,MATCH(7,Inputs!$K$15:$K$24,0)),0),0))</x:f>
        <x:v>0</x:v>
      </x:c>
      <x:c r="AU16" s="180" t="n">
        <x:f>MAX(0,AR16+AS16-AT16)</x:f>
        <x:v>0</x:v>
      </x:c>
      <x:c r="AV16" s="180" t="n">
        <x:f>MIN(AU16,MAX(0,$G16-SUM(K16,Q16,W16,AC16,AI16,AO16)))</x:f>
        <x:v>0</x:v>
      </x:c>
      <x:c r="AW16" s="180" t="n">
        <x:f>MAX(0,AU16-AV16)</x:f>
        <x:v>0</x:v>
      </x:c>
      <x:c r="AX16" s="180" t="n">
        <x:f>BC15</x:f>
        <x:v>0</x:v>
      </x:c>
      <x:c r="AY16" s="180" t="n">
        <x:f>IF(AX16&lt;=0,0,AX16*IFERROR(INDEX(Inputs!$E$15:$E$24,MATCH(8,Inputs!$K$15:$K$24,0)),0)/12)</x:f>
        <x:v>0</x:v>
      </x:c>
      <x:c r="AZ16" s="180" t="n">
        <x:f>MIN(AX16+AY16,IF(AX16&gt;0,IFERROR(INDEX(Inputs!$H$15:$H$24,MATCH(8,Inputs!$K$15:$K$24,0)),0),0))</x:f>
        <x:v>0</x:v>
      </x:c>
      <x:c r="BA16" s="180" t="n">
        <x:f>MAX(0,AX16+AY16-AZ16)</x:f>
        <x:v>0</x:v>
      </x:c>
      <x:c r="BB16" s="180" t="n">
        <x:f>MIN(BA16,MAX(0,$G16-SUM(K16,Q16,W16,AC16,AI16,AO16,AU16)))</x:f>
        <x:v>0</x:v>
      </x:c>
      <x:c r="BC16" s="180" t="n">
        <x:f>MAX(0,BA16-BB16)</x:f>
        <x:v>0</x:v>
      </x:c>
      <x:c r="BD16" s="180" t="n">
        <x:f>BI15</x:f>
        <x:v>0</x:v>
      </x:c>
      <x:c r="BE16" s="180" t="n">
        <x:f>IF(BD16&lt;=0,0,BD16*IFERROR(INDEX(Inputs!$E$15:$E$24,MATCH(9,Inputs!$K$15:$K$24,0)),0)/12)</x:f>
        <x:v>0</x:v>
      </x:c>
      <x:c r="BF16" s="180" t="n">
        <x:f>MIN(BD16+BE16,IF(BD16&gt;0,IFERROR(INDEX(Inputs!$H$15:$H$24,MATCH(9,Inputs!$K$15:$K$24,0)),0),0))</x:f>
        <x:v>0</x:v>
      </x:c>
      <x:c r="BG16" s="180" t="n">
        <x:f>MAX(0,BD16+BE16-BF16)</x:f>
        <x:v>0</x:v>
      </x:c>
      <x:c r="BH16" s="180" t="n">
        <x:f>MIN(BG16,MAX(0,$G16-SUM(K16,Q16,W16,AC16,AI16,AO16,AU16,BA16)))</x:f>
        <x:v>0</x:v>
      </x:c>
      <x:c r="BI16" s="180" t="n">
        <x:f>MAX(0,BG16-BH16)</x:f>
        <x:v>0</x:v>
      </x:c>
      <x:c r="BJ16" s="180" t="n">
        <x:f>BO15</x:f>
        <x:v>0</x:v>
      </x:c>
      <x:c r="BK16" s="180" t="n">
        <x:f>IF(BJ16&lt;=0,0,BJ16*IFERROR(INDEX(Inputs!$E$15:$E$24,MATCH(10,Inputs!$K$15:$K$24,0)),0)/12)</x:f>
        <x:v>0</x:v>
      </x:c>
      <x:c r="BL16" s="180" t="n">
        <x:f>MIN(BJ16+BK16,IF(BJ16&gt;0,IFERROR(INDEX(Inputs!$H$15:$H$24,MATCH(10,Inputs!$K$15:$K$24,0)),0),0))</x:f>
        <x:v>0</x:v>
      </x:c>
      <x:c r="BM16" s="180" t="n">
        <x:f>MAX(0,BJ16+BK16-BL16)</x:f>
        <x:v>0</x:v>
      </x:c>
      <x:c r="BN16" s="180" t="n">
        <x:f>MIN(BM16,MAX(0,$G16-SUM(K16,Q16,W16,AC16,AI16,AO16,AU16,BA16,BG16)))</x:f>
        <x:v>0</x:v>
      </x:c>
      <x:c r="BO16" s="192" t="n">
        <x:f>MAX(0,BM16-BN16)</x:f>
        <x:v>0</x:v>
      </x:c>
    </x:row>
    <x:row r="17">
      <x:c r="A17" s="191" t="n">
        <x:f>10</x:f>
        <x:v>10</x:v>
      </x:c>
      <x:c r="B17" s="178" t="n">
        <x:f>EDATE(Inputs!$B$4,A17-1)</x:f>
        <x:v>46492</x:v>
      </x:c>
      <x:c r="C17" s="182" t="n">
        <x:f>SUM(H17,N17,T17,Z17,AF17,AL17,AR17,AX17,BD17,BJ17)</x:f>
        <x:v>17581.58982161997</x:v>
      </x:c>
      <x:c r="D17" s="182" t="n">
        <x:f>SUM(I17,O17,U17,AA17,AG17,AM17,AS17,AY17,BE17,BK17)</x:f>
        <x:v>219.74583391782713</x:v>
      </x:c>
      <x:c r="E17" s="182" t="n">
        <x:f>SUM(J17,P17,V17,AB17,AH17,AN17,AT17,AZ17,BF17,BL17)+SUM(L17,R17,X17,AD17,AJ17,AP17,AV17,BB17,BH17,BN17)</x:f>
        <x:v>1150</x:v>
      </x:c>
      <x:c r="F17" s="182" t="n">
        <x:f>SUM(M17,S17,Y17,AE17,AK17,AQ17,AW17,BC17,BI17,BO17)</x:f>
        <x:v>16651.335655537798</x:v>
      </x:c>
      <x:c r="G17" s="182" t="n">
        <x:f>MAX(0,Inputs!$B$12-SUM(J17,P17,V17,AB17,AH17,AN17,AT17,AZ17,BF17,BL17))</x:f>
        <x:v>250</x:v>
      </x:c>
      <x:c r="H17" s="180" t="n">
        <x:f>M16</x:f>
        <x:v>8630.77684319906</x:v>
      </x:c>
      <x:c r="I17" s="180" t="n">
        <x:f>IF(H17&lt;=0,0,H17*IFERROR(INDEX(Inputs!$E$15:$E$24,MATCH(1,Inputs!$K$15:$K$24,0)),0)/12)</x:f>
        <x:v>143.77435757962436</x:v>
      </x:c>
      <x:c r="J17" s="180" t="n">
        <x:f>MIN(H17+I17,IF(H17&gt;0,IFERROR(INDEX(Inputs!$H$15:$H$24,MATCH(1,Inputs!$K$15:$K$24,0)),0),0))</x:f>
        <x:v>300</x:v>
      </x:c>
      <x:c r="K17" s="180" t="n">
        <x:f>MAX(0,H17+I17-J17)</x:f>
        <x:v>8474.551200778686</x:v>
      </x:c>
      <x:c r="L17" s="180" t="n">
        <x:f>MIN(K17,MAX(0,$G17-0))</x:f>
        <x:v>250</x:v>
      </x:c>
      <x:c r="M17" s="180" t="n">
        <x:f>MAX(0,K17-L17)</x:f>
        <x:v>8224.551200778686</x:v>
      </x:c>
      <x:c r="N17" s="180" t="n">
        <x:f>S16</x:f>
        <x:v>6892.6235421344945</x:v>
      </x:c>
      <x:c r="O17" s="180" t="n">
        <x:f>IF(N17&lt;=0,0,N17*IFERROR(INDEX(Inputs!$E$15:$E$24,MATCH(2,Inputs!$K$15:$K$24,0)),0)/12)</x:f>
        <x:v>63.12494394004841</x:v>
      </x:c>
      <x:c r="P17" s="180" t="n">
        <x:f>MIN(N17+O17,IF(N17&gt;0,IFERROR(INDEX(Inputs!$H$15:$H$24,MATCH(2,Inputs!$K$15:$K$24,0)),0),0))</x:f>
        <x:v>250</x:v>
      </x:c>
      <x:c r="Q17" s="180" t="n">
        <x:f>MAX(0,N17+O17-P17)</x:f>
        <x:v>6705.748486074543</x:v>
      </x:c>
      <x:c r="R17" s="180" t="n">
        <x:f>MIN(Q17,MAX(0,$G17-SUM(K17)))</x:f>
        <x:v>0</x:v>
      </x:c>
      <x:c r="S17" s="180" t="n">
        <x:f>MAX(0,Q17-R17)</x:f>
        <x:v>6705.748486074543</x:v>
      </x:c>
      <x:c r="T17" s="180" t="n">
        <x:f>Y16</x:f>
        <x:v>2058.1894362864136</x:v>
      </x:c>
      <x:c r="U17" s="180" t="n">
        <x:f>IF(T17&lt;=0,0,T17*IFERROR(INDEX(Inputs!$E$15:$E$24,MATCH(3,Inputs!$K$15:$K$24,0)),0)/12)</x:f>
        <x:v>12.846532398154364</x:v>
      </x:c>
      <x:c r="V17" s="180" t="n">
        <x:f>MIN(T17+U17,IF(T17&gt;0,IFERROR(INDEX(Inputs!$H$15:$H$24,MATCH(3,Inputs!$K$15:$K$24,0)),0),0))</x:f>
        <x:v>350</x:v>
      </x:c>
      <x:c r="W17" s="180" t="n">
        <x:f>MAX(0,T17+U17-V17)</x:f>
        <x:v>1721.0359686845682</x:v>
      </x:c>
      <x:c r="X17" s="180" t="n">
        <x:f>MIN(W17,MAX(0,$G17-SUM(K17,Q17)))</x:f>
        <x:v>0</x:v>
      </x:c>
      <x:c r="Y17" s="180" t="n">
        <x:f>MAX(0,W17-X17)</x:f>
        <x:v>1721.0359686845682</x:v>
      </x:c>
      <x:c r="Z17" s="180" t="n">
        <x:f>AE16</x:f>
        <x:v>0</x:v>
      </x:c>
      <x:c r="AA17" s="180" t="n">
        <x:f>IF(Z17&lt;=0,0,Z17*IFERROR(INDEX(Inputs!$E$15:$E$24,MATCH(4,Inputs!$K$15:$K$24,0)),0)/12)</x:f>
        <x:v>0</x:v>
      </x:c>
      <x:c r="AB17" s="180" t="n">
        <x:f>MIN(Z17+AA17,IF(Z17&gt;0,IFERROR(INDEX(Inputs!$H$15:$H$24,MATCH(4,Inputs!$K$15:$K$24,0)),0),0))</x:f>
        <x:v>0</x:v>
      </x:c>
      <x:c r="AC17" s="180" t="n">
        <x:f>MAX(0,Z17+AA17-AB17)</x:f>
        <x:v>0</x:v>
      </x:c>
      <x:c r="AD17" s="180" t="n">
        <x:f>MIN(AC17,MAX(0,$G17-SUM(K17,Q17,W17)))</x:f>
        <x:v>0</x:v>
      </x:c>
      <x:c r="AE17" s="180" t="n">
        <x:f>MAX(0,AC17-AD17)</x:f>
        <x:v>0</x:v>
      </x:c>
      <x:c r="AF17" s="180" t="n">
        <x:f>AK16</x:f>
        <x:v>0</x:v>
      </x:c>
      <x:c r="AG17" s="180" t="n">
        <x:f>IF(AF17&lt;=0,0,AF17*IFERROR(INDEX(Inputs!$E$15:$E$24,MATCH(5,Inputs!$K$15:$K$24,0)),0)/12)</x:f>
        <x:v>0</x:v>
      </x:c>
      <x:c r="AH17" s="180" t="n">
        <x:f>MIN(AF17+AG17,IF(AF17&gt;0,IFERROR(INDEX(Inputs!$H$15:$H$24,MATCH(5,Inputs!$K$15:$K$24,0)),0),0))</x:f>
        <x:v>0</x:v>
      </x:c>
      <x:c r="AI17" s="180" t="n">
        <x:f>MAX(0,AF17+AG17-AH17)</x:f>
        <x:v>0</x:v>
      </x:c>
      <x:c r="AJ17" s="180" t="n">
        <x:f>MIN(AI17,MAX(0,$G17-SUM(K17,Q17,W17,AC17)))</x:f>
        <x:v>0</x:v>
      </x:c>
      <x:c r="AK17" s="180" t="n">
        <x:f>MAX(0,AI17-AJ17)</x:f>
        <x:v>0</x:v>
      </x:c>
      <x:c r="AL17" s="180" t="n">
        <x:f>AQ16</x:f>
        <x:v>0</x:v>
      </x:c>
      <x:c r="AM17" s="180" t="n">
        <x:f>IF(AL17&lt;=0,0,AL17*IFERROR(INDEX(Inputs!$E$15:$E$24,MATCH(6,Inputs!$K$15:$K$24,0)),0)/12)</x:f>
        <x:v>0</x:v>
      </x:c>
      <x:c r="AN17" s="180" t="n">
        <x:f>MIN(AL17+AM17,IF(AL17&gt;0,IFERROR(INDEX(Inputs!$H$15:$H$24,MATCH(6,Inputs!$K$15:$K$24,0)),0),0))</x:f>
        <x:v>0</x:v>
      </x:c>
      <x:c r="AO17" s="180" t="n">
        <x:f>MAX(0,AL17+AM17-AN17)</x:f>
        <x:v>0</x:v>
      </x:c>
      <x:c r="AP17" s="180" t="n">
        <x:f>MIN(AO17,MAX(0,$G17-SUM(K17,Q17,W17,AC17,AI17)))</x:f>
        <x:v>0</x:v>
      </x:c>
      <x:c r="AQ17" s="180" t="n">
        <x:f>MAX(0,AO17-AP17)</x:f>
        <x:v>0</x:v>
      </x:c>
      <x:c r="AR17" s="180" t="n">
        <x:f>AW16</x:f>
        <x:v>0</x:v>
      </x:c>
      <x:c r="AS17" s="180" t="n">
        <x:f>IF(AR17&lt;=0,0,AR17*IFERROR(INDEX(Inputs!$E$15:$E$24,MATCH(7,Inputs!$K$15:$K$24,0)),0)/12)</x:f>
        <x:v>0</x:v>
      </x:c>
      <x:c r="AT17" s="180" t="n">
        <x:f>MIN(AR17+AS17,IF(AR17&gt;0,IFERROR(INDEX(Inputs!$H$15:$H$24,MATCH(7,Inputs!$K$15:$K$24,0)),0),0))</x:f>
        <x:v>0</x:v>
      </x:c>
      <x:c r="AU17" s="180" t="n">
        <x:f>MAX(0,AR17+AS17-AT17)</x:f>
        <x:v>0</x:v>
      </x:c>
      <x:c r="AV17" s="180" t="n">
        <x:f>MIN(AU17,MAX(0,$G17-SUM(K17,Q17,W17,AC17,AI17,AO17)))</x:f>
        <x:v>0</x:v>
      </x:c>
      <x:c r="AW17" s="180" t="n">
        <x:f>MAX(0,AU17-AV17)</x:f>
        <x:v>0</x:v>
      </x:c>
      <x:c r="AX17" s="180" t="n">
        <x:f>BC16</x:f>
        <x:v>0</x:v>
      </x:c>
      <x:c r="AY17" s="180" t="n">
        <x:f>IF(AX17&lt;=0,0,AX17*IFERROR(INDEX(Inputs!$E$15:$E$24,MATCH(8,Inputs!$K$15:$K$24,0)),0)/12)</x:f>
        <x:v>0</x:v>
      </x:c>
      <x:c r="AZ17" s="180" t="n">
        <x:f>MIN(AX17+AY17,IF(AX17&gt;0,IFERROR(INDEX(Inputs!$H$15:$H$24,MATCH(8,Inputs!$K$15:$K$24,0)),0),0))</x:f>
        <x:v>0</x:v>
      </x:c>
      <x:c r="BA17" s="180" t="n">
        <x:f>MAX(0,AX17+AY17-AZ17)</x:f>
        <x:v>0</x:v>
      </x:c>
      <x:c r="BB17" s="180" t="n">
        <x:f>MIN(BA17,MAX(0,$G17-SUM(K17,Q17,W17,AC17,AI17,AO17,AU17)))</x:f>
        <x:v>0</x:v>
      </x:c>
      <x:c r="BC17" s="180" t="n">
        <x:f>MAX(0,BA17-BB17)</x:f>
        <x:v>0</x:v>
      </x:c>
      <x:c r="BD17" s="180" t="n">
        <x:f>BI16</x:f>
        <x:v>0</x:v>
      </x:c>
      <x:c r="BE17" s="180" t="n">
        <x:f>IF(BD17&lt;=0,0,BD17*IFERROR(INDEX(Inputs!$E$15:$E$24,MATCH(9,Inputs!$K$15:$K$24,0)),0)/12)</x:f>
        <x:v>0</x:v>
      </x:c>
      <x:c r="BF17" s="180" t="n">
        <x:f>MIN(BD17+BE17,IF(BD17&gt;0,IFERROR(INDEX(Inputs!$H$15:$H$24,MATCH(9,Inputs!$K$15:$K$24,0)),0),0))</x:f>
        <x:v>0</x:v>
      </x:c>
      <x:c r="BG17" s="180" t="n">
        <x:f>MAX(0,BD17+BE17-BF17)</x:f>
        <x:v>0</x:v>
      </x:c>
      <x:c r="BH17" s="180" t="n">
        <x:f>MIN(BG17,MAX(0,$G17-SUM(K17,Q17,W17,AC17,AI17,AO17,AU17,BA17)))</x:f>
        <x:v>0</x:v>
      </x:c>
      <x:c r="BI17" s="180" t="n">
        <x:f>MAX(0,BG17-BH17)</x:f>
        <x:v>0</x:v>
      </x:c>
      <x:c r="BJ17" s="180" t="n">
        <x:f>BO16</x:f>
        <x:v>0</x:v>
      </x:c>
      <x:c r="BK17" s="180" t="n">
        <x:f>IF(BJ17&lt;=0,0,BJ17*IFERROR(INDEX(Inputs!$E$15:$E$24,MATCH(10,Inputs!$K$15:$K$24,0)),0)/12)</x:f>
        <x:v>0</x:v>
      </x:c>
      <x:c r="BL17" s="180" t="n">
        <x:f>MIN(BJ17+BK17,IF(BJ17&gt;0,IFERROR(INDEX(Inputs!$H$15:$H$24,MATCH(10,Inputs!$K$15:$K$24,0)),0),0))</x:f>
        <x:v>0</x:v>
      </x:c>
      <x:c r="BM17" s="180" t="n">
        <x:f>MAX(0,BJ17+BK17-BL17)</x:f>
        <x:v>0</x:v>
      </x:c>
      <x:c r="BN17" s="180" t="n">
        <x:f>MIN(BM17,MAX(0,$G17-SUM(K17,Q17,W17,AC17,AI17,AO17,AU17,BA17,BG17)))</x:f>
        <x:v>0</x:v>
      </x:c>
      <x:c r="BO17" s="192" t="n">
        <x:f>MAX(0,BM17-BN17)</x:f>
        <x:v>0</x:v>
      </x:c>
    </x:row>
    <x:row r="18">
      <x:c r="A18" s="191" t="n">
        <x:f>11</x:f>
        <x:v>11</x:v>
      </x:c>
      <x:c r="B18" s="178" t="n">
        <x:f>EDATE(Inputs!$B$4,A18-1)</x:f>
        <x:v>46522</x:v>
      </x:c>
      <x:c r="C18" s="182" t="n">
        <x:f>SUM(H18,N18,T18,Z18,AF18,AL18,AR18,AX18,BD18,BJ18)</x:f>
        <x:v>16651.335655537798</x:v>
      </x:c>
      <x:c r="D18" s="182" t="n">
        <x:f>SUM(I18,O18,U18,AA18,AG18,AM18,AS18,AY18,BE18,BK18)</x:f>
        <x:v>209.16292814247714</x:v>
      </x:c>
      <x:c r="E18" s="182" t="n">
        <x:f>SUM(J18,P18,V18,AB18,AH18,AN18,AT18,AZ18,BF18,BL18)+SUM(L18,R18,X18,AD18,AJ18,AP18,AV18,BB18,BH18,BN18)</x:f>
        <x:v>1150</x:v>
      </x:c>
      <x:c r="F18" s="182" t="n">
        <x:f>SUM(M18,S18,Y18,AE18,AK18,AQ18,AW18,BC18,BI18,BO18)</x:f>
        <x:v>15710.498583680273</x:v>
      </x:c>
      <x:c r="G18" s="182" t="n">
        <x:f>MAX(0,Inputs!$B$12-SUM(J18,P18,V18,AB18,AH18,AN18,AT18,AZ18,BF18,BL18))</x:f>
        <x:v>250</x:v>
      </x:c>
      <x:c r="H18" s="180" t="n">
        <x:f>M17</x:f>
        <x:v>8224.551200778686</x:v>
      </x:c>
      <x:c r="I18" s="180" t="n">
        <x:f>IF(H18&lt;=0,0,H18*IFERROR(INDEX(Inputs!$E$15:$E$24,MATCH(1,Inputs!$K$15:$K$24,0)),0)/12)</x:f>
        <x:v>137.00731541963827</x:v>
      </x:c>
      <x:c r="J18" s="180" t="n">
        <x:f>MIN(H18+I18,IF(H18&gt;0,IFERROR(INDEX(Inputs!$H$15:$H$24,MATCH(1,Inputs!$K$15:$K$24,0)),0),0))</x:f>
        <x:v>300</x:v>
      </x:c>
      <x:c r="K18" s="180" t="n">
        <x:f>MAX(0,H18+I18-J18)</x:f>
        <x:v>8061.558516198324</x:v>
      </x:c>
      <x:c r="L18" s="180" t="n">
        <x:f>MIN(K18,MAX(0,$G18-0))</x:f>
        <x:v>250</x:v>
      </x:c>
      <x:c r="M18" s="180" t="n">
        <x:f>MAX(0,K18-L18)</x:f>
        <x:v>7811.558516198324</x:v>
      </x:c>
      <x:c r="N18" s="180" t="n">
        <x:f>S17</x:f>
        <x:v>6705.748486074543</x:v>
      </x:c>
      <x:c r="O18" s="180" t="n">
        <x:f>IF(N18&lt;=0,0,N18*IFERROR(INDEX(Inputs!$E$15:$E$24,MATCH(2,Inputs!$K$15:$K$24,0)),0)/12)</x:f>
        <x:v>61.413479884966016</x:v>
      </x:c>
      <x:c r="P18" s="180" t="n">
        <x:f>MIN(N18+O18,IF(N18&gt;0,IFERROR(INDEX(Inputs!$H$15:$H$24,MATCH(2,Inputs!$K$15:$K$24,0)),0),0))</x:f>
        <x:v>250</x:v>
      </x:c>
      <x:c r="Q18" s="180" t="n">
        <x:f>MAX(0,N18+O18-P18)</x:f>
        <x:v>6517.161965959509</x:v>
      </x:c>
      <x:c r="R18" s="180" t="n">
        <x:f>MIN(Q18,MAX(0,$G18-SUM(K18)))</x:f>
        <x:v>0</x:v>
      </x:c>
      <x:c r="S18" s="180" t="n">
        <x:f>MAX(0,Q18-R18)</x:f>
        <x:v>6517.161965959509</x:v>
      </x:c>
      <x:c r="T18" s="180" t="n">
        <x:f>Y17</x:f>
        <x:v>1721.0359686845682</x:v>
      </x:c>
      <x:c r="U18" s="180" t="n">
        <x:f>IF(T18&lt;=0,0,T18*IFERROR(INDEX(Inputs!$E$15:$E$24,MATCH(3,Inputs!$K$15:$K$24,0)),0)/12)</x:f>
        <x:v>10.742132837872845</x:v>
      </x:c>
      <x:c r="V18" s="180" t="n">
        <x:f>MIN(T18+U18,IF(T18&gt;0,IFERROR(INDEX(Inputs!$H$15:$H$24,MATCH(3,Inputs!$K$15:$K$24,0)),0),0))</x:f>
        <x:v>350</x:v>
      </x:c>
      <x:c r="W18" s="180" t="n">
        <x:f>MAX(0,T18+U18-V18)</x:f>
        <x:v>1381.778101522441</x:v>
      </x:c>
      <x:c r="X18" s="180" t="n">
        <x:f>MIN(W18,MAX(0,$G18-SUM(K18,Q18)))</x:f>
        <x:v>0</x:v>
      </x:c>
      <x:c r="Y18" s="180" t="n">
        <x:f>MAX(0,W18-X18)</x:f>
        <x:v>1381.778101522441</x:v>
      </x:c>
      <x:c r="Z18" s="180" t="n">
        <x:f>AE17</x:f>
        <x:v>0</x:v>
      </x:c>
      <x:c r="AA18" s="180" t="n">
        <x:f>IF(Z18&lt;=0,0,Z18*IFERROR(INDEX(Inputs!$E$15:$E$24,MATCH(4,Inputs!$K$15:$K$24,0)),0)/12)</x:f>
        <x:v>0</x:v>
      </x:c>
      <x:c r="AB18" s="180" t="n">
        <x:f>MIN(Z18+AA18,IF(Z18&gt;0,IFERROR(INDEX(Inputs!$H$15:$H$24,MATCH(4,Inputs!$K$15:$K$24,0)),0),0))</x:f>
        <x:v>0</x:v>
      </x:c>
      <x:c r="AC18" s="180" t="n">
        <x:f>MAX(0,Z18+AA18-AB18)</x:f>
        <x:v>0</x:v>
      </x:c>
      <x:c r="AD18" s="180" t="n">
        <x:f>MIN(AC18,MAX(0,$G18-SUM(K18,Q18,W18)))</x:f>
        <x:v>0</x:v>
      </x:c>
      <x:c r="AE18" s="180" t="n">
        <x:f>MAX(0,AC18-AD18)</x:f>
        <x:v>0</x:v>
      </x:c>
      <x:c r="AF18" s="180" t="n">
        <x:f>AK17</x:f>
        <x:v>0</x:v>
      </x:c>
      <x:c r="AG18" s="180" t="n">
        <x:f>IF(AF18&lt;=0,0,AF18*IFERROR(INDEX(Inputs!$E$15:$E$24,MATCH(5,Inputs!$K$15:$K$24,0)),0)/12)</x:f>
        <x:v>0</x:v>
      </x:c>
      <x:c r="AH18" s="180" t="n">
        <x:f>MIN(AF18+AG18,IF(AF18&gt;0,IFERROR(INDEX(Inputs!$H$15:$H$24,MATCH(5,Inputs!$K$15:$K$24,0)),0),0))</x:f>
        <x:v>0</x:v>
      </x:c>
      <x:c r="AI18" s="180" t="n">
        <x:f>MAX(0,AF18+AG18-AH18)</x:f>
        <x:v>0</x:v>
      </x:c>
      <x:c r="AJ18" s="180" t="n">
        <x:f>MIN(AI18,MAX(0,$G18-SUM(K18,Q18,W18,AC18)))</x:f>
        <x:v>0</x:v>
      </x:c>
      <x:c r="AK18" s="180" t="n">
        <x:f>MAX(0,AI18-AJ18)</x:f>
        <x:v>0</x:v>
      </x:c>
      <x:c r="AL18" s="180" t="n">
        <x:f>AQ17</x:f>
        <x:v>0</x:v>
      </x:c>
      <x:c r="AM18" s="180" t="n">
        <x:f>IF(AL18&lt;=0,0,AL18*IFERROR(INDEX(Inputs!$E$15:$E$24,MATCH(6,Inputs!$K$15:$K$24,0)),0)/12)</x:f>
        <x:v>0</x:v>
      </x:c>
      <x:c r="AN18" s="180" t="n">
        <x:f>MIN(AL18+AM18,IF(AL18&gt;0,IFERROR(INDEX(Inputs!$H$15:$H$24,MATCH(6,Inputs!$K$15:$K$24,0)),0),0))</x:f>
        <x:v>0</x:v>
      </x:c>
      <x:c r="AO18" s="180" t="n">
        <x:f>MAX(0,AL18+AM18-AN18)</x:f>
        <x:v>0</x:v>
      </x:c>
      <x:c r="AP18" s="180" t="n">
        <x:f>MIN(AO18,MAX(0,$G18-SUM(K18,Q18,W18,AC18,AI18)))</x:f>
        <x:v>0</x:v>
      </x:c>
      <x:c r="AQ18" s="180" t="n">
        <x:f>MAX(0,AO18-AP18)</x:f>
        <x:v>0</x:v>
      </x:c>
      <x:c r="AR18" s="180" t="n">
        <x:f>AW17</x:f>
        <x:v>0</x:v>
      </x:c>
      <x:c r="AS18" s="180" t="n">
        <x:f>IF(AR18&lt;=0,0,AR18*IFERROR(INDEX(Inputs!$E$15:$E$24,MATCH(7,Inputs!$K$15:$K$24,0)),0)/12)</x:f>
        <x:v>0</x:v>
      </x:c>
      <x:c r="AT18" s="180" t="n">
        <x:f>MIN(AR18+AS18,IF(AR18&gt;0,IFERROR(INDEX(Inputs!$H$15:$H$24,MATCH(7,Inputs!$K$15:$K$24,0)),0),0))</x:f>
        <x:v>0</x:v>
      </x:c>
      <x:c r="AU18" s="180" t="n">
        <x:f>MAX(0,AR18+AS18-AT18)</x:f>
        <x:v>0</x:v>
      </x:c>
      <x:c r="AV18" s="180" t="n">
        <x:f>MIN(AU18,MAX(0,$G18-SUM(K18,Q18,W18,AC18,AI18,AO18)))</x:f>
        <x:v>0</x:v>
      </x:c>
      <x:c r="AW18" s="180" t="n">
        <x:f>MAX(0,AU18-AV18)</x:f>
        <x:v>0</x:v>
      </x:c>
      <x:c r="AX18" s="180" t="n">
        <x:f>BC17</x:f>
        <x:v>0</x:v>
      </x:c>
      <x:c r="AY18" s="180" t="n">
        <x:f>IF(AX18&lt;=0,0,AX18*IFERROR(INDEX(Inputs!$E$15:$E$24,MATCH(8,Inputs!$K$15:$K$24,0)),0)/12)</x:f>
        <x:v>0</x:v>
      </x:c>
      <x:c r="AZ18" s="180" t="n">
        <x:f>MIN(AX18+AY18,IF(AX18&gt;0,IFERROR(INDEX(Inputs!$H$15:$H$24,MATCH(8,Inputs!$K$15:$K$24,0)),0),0))</x:f>
        <x:v>0</x:v>
      </x:c>
      <x:c r="BA18" s="180" t="n">
        <x:f>MAX(0,AX18+AY18-AZ18)</x:f>
        <x:v>0</x:v>
      </x:c>
      <x:c r="BB18" s="180" t="n">
        <x:f>MIN(BA18,MAX(0,$G18-SUM(K18,Q18,W18,AC18,AI18,AO18,AU18)))</x:f>
        <x:v>0</x:v>
      </x:c>
      <x:c r="BC18" s="180" t="n">
        <x:f>MAX(0,BA18-BB18)</x:f>
        <x:v>0</x:v>
      </x:c>
      <x:c r="BD18" s="180" t="n">
        <x:f>BI17</x:f>
        <x:v>0</x:v>
      </x:c>
      <x:c r="BE18" s="180" t="n">
        <x:f>IF(BD18&lt;=0,0,BD18*IFERROR(INDEX(Inputs!$E$15:$E$24,MATCH(9,Inputs!$K$15:$K$24,0)),0)/12)</x:f>
        <x:v>0</x:v>
      </x:c>
      <x:c r="BF18" s="180" t="n">
        <x:f>MIN(BD18+BE18,IF(BD18&gt;0,IFERROR(INDEX(Inputs!$H$15:$H$24,MATCH(9,Inputs!$K$15:$K$24,0)),0),0))</x:f>
        <x:v>0</x:v>
      </x:c>
      <x:c r="BG18" s="180" t="n">
        <x:f>MAX(0,BD18+BE18-BF18)</x:f>
        <x:v>0</x:v>
      </x:c>
      <x:c r="BH18" s="180" t="n">
        <x:f>MIN(BG18,MAX(0,$G18-SUM(K18,Q18,W18,AC18,AI18,AO18,AU18,BA18)))</x:f>
        <x:v>0</x:v>
      </x:c>
      <x:c r="BI18" s="180" t="n">
        <x:f>MAX(0,BG18-BH18)</x:f>
        <x:v>0</x:v>
      </x:c>
      <x:c r="BJ18" s="180" t="n">
        <x:f>BO17</x:f>
        <x:v>0</x:v>
      </x:c>
      <x:c r="BK18" s="180" t="n">
        <x:f>IF(BJ18&lt;=0,0,BJ18*IFERROR(INDEX(Inputs!$E$15:$E$24,MATCH(10,Inputs!$K$15:$K$24,0)),0)/12)</x:f>
        <x:v>0</x:v>
      </x:c>
      <x:c r="BL18" s="180" t="n">
        <x:f>MIN(BJ18+BK18,IF(BJ18&gt;0,IFERROR(INDEX(Inputs!$H$15:$H$24,MATCH(10,Inputs!$K$15:$K$24,0)),0),0))</x:f>
        <x:v>0</x:v>
      </x:c>
      <x:c r="BM18" s="180" t="n">
        <x:f>MAX(0,BJ18+BK18-BL18)</x:f>
        <x:v>0</x:v>
      </x:c>
      <x:c r="BN18" s="180" t="n">
        <x:f>MIN(BM18,MAX(0,$G18-SUM(K18,Q18,W18,AC18,AI18,AO18,AU18,BA18,BG18)))</x:f>
        <x:v>0</x:v>
      </x:c>
      <x:c r="BO18" s="192" t="n">
        <x:f>MAX(0,BM18-BN18)</x:f>
        <x:v>0</x:v>
      </x:c>
    </x:row>
    <x:row r="19">
      <x:c r="A19" s="191" t="n">
        <x:f>12</x:f>
        <x:v>12</x:v>
      </x:c>
      <x:c r="B19" s="178" t="n">
        <x:f>EDATE(Inputs!$B$4,A19-1)</x:f>
        <x:v>46553</x:v>
      </x:c>
      <x:c r="C19" s="182" t="n">
        <x:f>SUM(H19,N19,T19,Z19,AF19,AL19,AR19,AX19,BD19,BJ19)</x:f>
        <x:v>15710.498583680273</x:v>
      </x:c>
      <x:c r="D19" s="182" t="n">
        <x:f>SUM(I19,O19,U19,AA19,AG19,AM19,AS19,AY19,BE19,BK19)</x:f>
        <x:v>198.43848560425215</x:v>
      </x:c>
      <x:c r="E19" s="182" t="n">
        <x:f>SUM(J19,P19,V19,AB19,AH19,AN19,AT19,AZ19,BF19,BL19)+SUM(L19,R19,X19,AD19,AJ19,AP19,AV19,BB19,BH19,BN19)</x:f>
        <x:v>1150</x:v>
      </x:c>
      <x:c r="F19" s="182" t="n">
        <x:f>SUM(M19,S19,Y19,AE19,AK19,AQ19,AW19,BC19,BI19,BO19)</x:f>
        <x:v>14758.937069284526</x:v>
      </x:c>
      <x:c r="G19" s="182" t="n">
        <x:f>MAX(0,Inputs!$B$12-SUM(J19,P19,V19,AB19,AH19,AN19,AT19,AZ19,BF19,BL19))</x:f>
        <x:v>250</x:v>
      </x:c>
      <x:c r="H19" s="180" t="n">
        <x:f>M18</x:f>
        <x:v>7811.558516198324</x:v>
      </x:c>
      <x:c r="I19" s="180" t="n">
        <x:f>IF(H19&lt;=0,0,H19*IFERROR(INDEX(Inputs!$E$15:$E$24,MATCH(1,Inputs!$K$15:$K$24,0)),0)/12)</x:f>
        <x:v>130.1275456156704</x:v>
      </x:c>
      <x:c r="J19" s="180" t="n">
        <x:f>MIN(H19+I19,IF(H19&gt;0,IFERROR(INDEX(Inputs!$H$15:$H$24,MATCH(1,Inputs!$K$15:$K$24,0)),0),0))</x:f>
        <x:v>300</x:v>
      </x:c>
      <x:c r="K19" s="180" t="n">
        <x:f>MAX(0,H19+I19-J19)</x:f>
        <x:v>7641.686061813994</x:v>
      </x:c>
      <x:c r="L19" s="180" t="n">
        <x:f>MIN(K19,MAX(0,$G19-0))</x:f>
        <x:v>250</x:v>
      </x:c>
      <x:c r="M19" s="180" t="n">
        <x:f>MAX(0,K19-L19)</x:f>
        <x:v>7391.686061813994</x:v>
      </x:c>
      <x:c r="N19" s="180" t="n">
        <x:f>S18</x:f>
        <x:v>6517.161965959509</x:v>
      </x:c>
      <x:c r="O19" s="180" t="n">
        <x:f>IF(N19&lt;=0,0,N19*IFERROR(INDEX(Inputs!$E$15:$E$24,MATCH(2,Inputs!$K$15:$K$24,0)),0)/12)</x:f>
        <x:v>59.686341671579164</x:v>
      </x:c>
      <x:c r="P19" s="180" t="n">
        <x:f>MIN(N19+O19,IF(N19&gt;0,IFERROR(INDEX(Inputs!$H$15:$H$24,MATCH(2,Inputs!$K$15:$K$24,0)),0),0))</x:f>
        <x:v>250</x:v>
      </x:c>
      <x:c r="Q19" s="180" t="n">
        <x:f>MAX(0,N19+O19-P19)</x:f>
        <x:v>6326.848307631089</x:v>
      </x:c>
      <x:c r="R19" s="180" t="n">
        <x:f>MIN(Q19,MAX(0,$G19-SUM(K19)))</x:f>
        <x:v>0</x:v>
      </x:c>
      <x:c r="S19" s="180" t="n">
        <x:f>MAX(0,Q19-R19)</x:f>
        <x:v>6326.848307631089</x:v>
      </x:c>
      <x:c r="T19" s="180" t="n">
        <x:f>Y18</x:f>
        <x:v>1381.778101522441</x:v>
      </x:c>
      <x:c r="U19" s="180" t="n">
        <x:f>IF(T19&lt;=0,0,T19*IFERROR(INDEX(Inputs!$E$15:$E$24,MATCH(3,Inputs!$K$15:$K$24,0)),0)/12)</x:f>
        <x:v>8.624598317002567</x:v>
      </x:c>
      <x:c r="V19" s="180" t="n">
        <x:f>MIN(T19+U19,IF(T19&gt;0,IFERROR(INDEX(Inputs!$H$15:$H$24,MATCH(3,Inputs!$K$15:$K$24,0)),0),0))</x:f>
        <x:v>350</x:v>
      </x:c>
      <x:c r="W19" s="180" t="n">
        <x:f>MAX(0,T19+U19-V19)</x:f>
        <x:v>1040.4026998394436</x:v>
      </x:c>
      <x:c r="X19" s="180" t="n">
        <x:f>MIN(W19,MAX(0,$G19-SUM(K19,Q19)))</x:f>
        <x:v>0</x:v>
      </x:c>
      <x:c r="Y19" s="180" t="n">
        <x:f>MAX(0,W19-X19)</x:f>
        <x:v>1040.4026998394436</x:v>
      </x:c>
      <x:c r="Z19" s="180" t="n">
        <x:f>AE18</x:f>
        <x:v>0</x:v>
      </x:c>
      <x:c r="AA19" s="180" t="n">
        <x:f>IF(Z19&lt;=0,0,Z19*IFERROR(INDEX(Inputs!$E$15:$E$24,MATCH(4,Inputs!$K$15:$K$24,0)),0)/12)</x:f>
        <x:v>0</x:v>
      </x:c>
      <x:c r="AB19" s="180" t="n">
        <x:f>MIN(Z19+AA19,IF(Z19&gt;0,IFERROR(INDEX(Inputs!$H$15:$H$24,MATCH(4,Inputs!$K$15:$K$24,0)),0),0))</x:f>
        <x:v>0</x:v>
      </x:c>
      <x:c r="AC19" s="180" t="n">
        <x:f>MAX(0,Z19+AA19-AB19)</x:f>
        <x:v>0</x:v>
      </x:c>
      <x:c r="AD19" s="180" t="n">
        <x:f>MIN(AC19,MAX(0,$G19-SUM(K19,Q19,W19)))</x:f>
        <x:v>0</x:v>
      </x:c>
      <x:c r="AE19" s="180" t="n">
        <x:f>MAX(0,AC19-AD19)</x:f>
        <x:v>0</x:v>
      </x:c>
      <x:c r="AF19" s="180" t="n">
        <x:f>AK18</x:f>
        <x:v>0</x:v>
      </x:c>
      <x:c r="AG19" s="180" t="n">
        <x:f>IF(AF19&lt;=0,0,AF19*IFERROR(INDEX(Inputs!$E$15:$E$24,MATCH(5,Inputs!$K$15:$K$24,0)),0)/12)</x:f>
        <x:v>0</x:v>
      </x:c>
      <x:c r="AH19" s="180" t="n">
        <x:f>MIN(AF19+AG19,IF(AF19&gt;0,IFERROR(INDEX(Inputs!$H$15:$H$24,MATCH(5,Inputs!$K$15:$K$24,0)),0),0))</x:f>
        <x:v>0</x:v>
      </x:c>
      <x:c r="AI19" s="180" t="n">
        <x:f>MAX(0,AF19+AG19-AH19)</x:f>
        <x:v>0</x:v>
      </x:c>
      <x:c r="AJ19" s="180" t="n">
        <x:f>MIN(AI19,MAX(0,$G19-SUM(K19,Q19,W19,AC19)))</x:f>
        <x:v>0</x:v>
      </x:c>
      <x:c r="AK19" s="180" t="n">
        <x:f>MAX(0,AI19-AJ19)</x:f>
        <x:v>0</x:v>
      </x:c>
      <x:c r="AL19" s="180" t="n">
        <x:f>AQ18</x:f>
        <x:v>0</x:v>
      </x:c>
      <x:c r="AM19" s="180" t="n">
        <x:f>IF(AL19&lt;=0,0,AL19*IFERROR(INDEX(Inputs!$E$15:$E$24,MATCH(6,Inputs!$K$15:$K$24,0)),0)/12)</x:f>
        <x:v>0</x:v>
      </x:c>
      <x:c r="AN19" s="180" t="n">
        <x:f>MIN(AL19+AM19,IF(AL19&gt;0,IFERROR(INDEX(Inputs!$H$15:$H$24,MATCH(6,Inputs!$K$15:$K$24,0)),0),0))</x:f>
        <x:v>0</x:v>
      </x:c>
      <x:c r="AO19" s="180" t="n">
        <x:f>MAX(0,AL19+AM19-AN19)</x:f>
        <x:v>0</x:v>
      </x:c>
      <x:c r="AP19" s="180" t="n">
        <x:f>MIN(AO19,MAX(0,$G19-SUM(K19,Q19,W19,AC19,AI19)))</x:f>
        <x:v>0</x:v>
      </x:c>
      <x:c r="AQ19" s="180" t="n">
        <x:f>MAX(0,AO19-AP19)</x:f>
        <x:v>0</x:v>
      </x:c>
      <x:c r="AR19" s="180" t="n">
        <x:f>AW18</x:f>
        <x:v>0</x:v>
      </x:c>
      <x:c r="AS19" s="180" t="n">
        <x:f>IF(AR19&lt;=0,0,AR19*IFERROR(INDEX(Inputs!$E$15:$E$24,MATCH(7,Inputs!$K$15:$K$24,0)),0)/12)</x:f>
        <x:v>0</x:v>
      </x:c>
      <x:c r="AT19" s="180" t="n">
        <x:f>MIN(AR19+AS19,IF(AR19&gt;0,IFERROR(INDEX(Inputs!$H$15:$H$24,MATCH(7,Inputs!$K$15:$K$24,0)),0),0))</x:f>
        <x:v>0</x:v>
      </x:c>
      <x:c r="AU19" s="180" t="n">
        <x:f>MAX(0,AR19+AS19-AT19)</x:f>
        <x:v>0</x:v>
      </x:c>
      <x:c r="AV19" s="180" t="n">
        <x:f>MIN(AU19,MAX(0,$G19-SUM(K19,Q19,W19,AC19,AI19,AO19)))</x:f>
        <x:v>0</x:v>
      </x:c>
      <x:c r="AW19" s="180" t="n">
        <x:f>MAX(0,AU19-AV19)</x:f>
        <x:v>0</x:v>
      </x:c>
      <x:c r="AX19" s="180" t="n">
        <x:f>BC18</x:f>
        <x:v>0</x:v>
      </x:c>
      <x:c r="AY19" s="180" t="n">
        <x:f>IF(AX19&lt;=0,0,AX19*IFERROR(INDEX(Inputs!$E$15:$E$24,MATCH(8,Inputs!$K$15:$K$24,0)),0)/12)</x:f>
        <x:v>0</x:v>
      </x:c>
      <x:c r="AZ19" s="180" t="n">
        <x:f>MIN(AX19+AY19,IF(AX19&gt;0,IFERROR(INDEX(Inputs!$H$15:$H$24,MATCH(8,Inputs!$K$15:$K$24,0)),0),0))</x:f>
        <x:v>0</x:v>
      </x:c>
      <x:c r="BA19" s="180" t="n">
        <x:f>MAX(0,AX19+AY19-AZ19)</x:f>
        <x:v>0</x:v>
      </x:c>
      <x:c r="BB19" s="180" t="n">
        <x:f>MIN(BA19,MAX(0,$G19-SUM(K19,Q19,W19,AC19,AI19,AO19,AU19)))</x:f>
        <x:v>0</x:v>
      </x:c>
      <x:c r="BC19" s="180" t="n">
        <x:f>MAX(0,BA19-BB19)</x:f>
        <x:v>0</x:v>
      </x:c>
      <x:c r="BD19" s="180" t="n">
        <x:f>BI18</x:f>
        <x:v>0</x:v>
      </x:c>
      <x:c r="BE19" s="180" t="n">
        <x:f>IF(BD19&lt;=0,0,BD19*IFERROR(INDEX(Inputs!$E$15:$E$24,MATCH(9,Inputs!$K$15:$K$24,0)),0)/12)</x:f>
        <x:v>0</x:v>
      </x:c>
      <x:c r="BF19" s="180" t="n">
        <x:f>MIN(BD19+BE19,IF(BD19&gt;0,IFERROR(INDEX(Inputs!$H$15:$H$24,MATCH(9,Inputs!$K$15:$K$24,0)),0),0))</x:f>
        <x:v>0</x:v>
      </x:c>
      <x:c r="BG19" s="180" t="n">
        <x:f>MAX(0,BD19+BE19-BF19)</x:f>
        <x:v>0</x:v>
      </x:c>
      <x:c r="BH19" s="180" t="n">
        <x:f>MIN(BG19,MAX(0,$G19-SUM(K19,Q19,W19,AC19,AI19,AO19,AU19,BA19)))</x:f>
        <x:v>0</x:v>
      </x:c>
      <x:c r="BI19" s="180" t="n">
        <x:f>MAX(0,BG19-BH19)</x:f>
        <x:v>0</x:v>
      </x:c>
      <x:c r="BJ19" s="180" t="n">
        <x:f>BO18</x:f>
        <x:v>0</x:v>
      </x:c>
      <x:c r="BK19" s="180" t="n">
        <x:f>IF(BJ19&lt;=0,0,BJ19*IFERROR(INDEX(Inputs!$E$15:$E$24,MATCH(10,Inputs!$K$15:$K$24,0)),0)/12)</x:f>
        <x:v>0</x:v>
      </x:c>
      <x:c r="BL19" s="180" t="n">
        <x:f>MIN(BJ19+BK19,IF(BJ19&gt;0,IFERROR(INDEX(Inputs!$H$15:$H$24,MATCH(10,Inputs!$K$15:$K$24,0)),0),0))</x:f>
        <x:v>0</x:v>
      </x:c>
      <x:c r="BM19" s="180" t="n">
        <x:f>MAX(0,BJ19+BK19-BL19)</x:f>
        <x:v>0</x:v>
      </x:c>
      <x:c r="BN19" s="180" t="n">
        <x:f>MIN(BM19,MAX(0,$G19-SUM(K19,Q19,W19,AC19,AI19,AO19,AU19,BA19,BG19)))</x:f>
        <x:v>0</x:v>
      </x:c>
      <x:c r="BO19" s="192" t="n">
        <x:f>MAX(0,BM19-BN19)</x:f>
        <x:v>0</x:v>
      </x:c>
    </x:row>
    <x:row r="20">
      <x:c r="A20" s="191" t="n">
        <x:f>13</x:f>
        <x:v>13</x:v>
      </x:c>
      <x:c r="B20" s="178" t="n">
        <x:f>EDATE(Inputs!$B$4,A20-1)</x:f>
        <x:v>46583</x:v>
      </x:c>
      <x:c r="C20" s="182" t="n">
        <x:f>SUM(H20,N20,T20,Z20,AF20,AL20,AR20,AX20,BD20,BJ20)</x:f>
        <x:v>14758.937069284526</x:v>
      </x:c>
      <x:c r="D20" s="182" t="n">
        <x:f>SUM(I20,O20,U20,AA20,AG20,AM20,AS20,AY20,BE20,BK20)</x:f>
        <x:v>187.57040291527068</x:v>
      </x:c>
      <x:c r="E20" s="182" t="n">
        <x:f>SUM(J20,P20,V20,AB20,AH20,AN20,AT20,AZ20,BF20,BL20)+SUM(L20,R20,X20,AD20,AJ20,AP20,AV20,BB20,BH20,BN20)</x:f>
        <x:v>1150</x:v>
      </x:c>
      <x:c r="F20" s="182" t="n">
        <x:f>SUM(M20,S20,Y20,AE20,AK20,AQ20,AW20,BC20,BI20,BO20)</x:f>
        <x:v>13796.507472199797</x:v>
      </x:c>
      <x:c r="G20" s="182" t="n">
        <x:f>MAX(0,Inputs!$B$12-SUM(J20,P20,V20,AB20,AH20,AN20,AT20,AZ20,BF20,BL20))</x:f>
        <x:v>250</x:v>
      </x:c>
      <x:c r="H20" s="180" t="n">
        <x:f>M19</x:f>
        <x:v>7391.686061813994</x:v>
      </x:c>
      <x:c r="I20" s="180" t="n">
        <x:f>IF(H20&lt;=0,0,H20*IFERROR(INDEX(Inputs!$E$15:$E$24,MATCH(1,Inputs!$K$15:$K$24,0)),0)/12)</x:f>
        <x:v>123.13317031305144</x:v>
      </x:c>
      <x:c r="J20" s="180" t="n">
        <x:f>MIN(H20+I20,IF(H20&gt;0,IFERROR(INDEX(Inputs!$H$15:$H$24,MATCH(1,Inputs!$K$15:$K$24,0)),0),0))</x:f>
        <x:v>300</x:v>
      </x:c>
      <x:c r="K20" s="180" t="n">
        <x:f>MAX(0,H20+I20-J20)</x:f>
        <x:v>7214.819232127045</x:v>
      </x:c>
      <x:c r="L20" s="180" t="n">
        <x:f>MIN(K20,MAX(0,$G20-0))</x:f>
        <x:v>250</x:v>
      </x:c>
      <x:c r="M20" s="180" t="n">
        <x:f>MAX(0,K20-L20)</x:f>
        <x:v>6964.819232127045</x:v>
      </x:c>
      <x:c r="N20" s="180" t="n">
        <x:f>S19</x:f>
        <x:v>6326.848307631089</x:v>
      </x:c>
      <x:c r="O20" s="180" t="n">
        <x:f>IF(N20&lt;=0,0,N20*IFERROR(INDEX(Inputs!$E$15:$E$24,MATCH(2,Inputs!$K$15:$K$24,0)),0)/12)</x:f>
        <x:v>57.94338575072138</x:v>
      </x:c>
      <x:c r="P20" s="180" t="n">
        <x:f>MIN(N20+O20,IF(N20&gt;0,IFERROR(INDEX(Inputs!$H$15:$H$24,MATCH(2,Inputs!$K$15:$K$24,0)),0),0))</x:f>
        <x:v>250</x:v>
      </x:c>
      <x:c r="Q20" s="180" t="n">
        <x:f>MAX(0,N20+O20-P20)</x:f>
        <x:v>6134.79169338181</x:v>
      </x:c>
      <x:c r="R20" s="180" t="n">
        <x:f>MIN(Q20,MAX(0,$G20-SUM(K20)))</x:f>
        <x:v>0</x:v>
      </x:c>
      <x:c r="S20" s="180" t="n">
        <x:f>MAX(0,Q20-R20)</x:f>
        <x:v>6134.79169338181</x:v>
      </x:c>
      <x:c r="T20" s="180" t="n">
        <x:f>Y19</x:f>
        <x:v>1040.4026998394436</x:v>
      </x:c>
      <x:c r="U20" s="180" t="n">
        <x:f>IF(T20&lt;=0,0,T20*IFERROR(INDEX(Inputs!$E$15:$E$24,MATCH(3,Inputs!$K$15:$K$24,0)),0)/12)</x:f>
        <x:v>6.49384685149786</x:v>
      </x:c>
      <x:c r="V20" s="180" t="n">
        <x:f>MIN(T20+U20,IF(T20&gt;0,IFERROR(INDEX(Inputs!$H$15:$H$24,MATCH(3,Inputs!$K$15:$K$24,0)),0),0))</x:f>
        <x:v>350</x:v>
      </x:c>
      <x:c r="W20" s="180" t="n">
        <x:f>MAX(0,T20+U20-V20)</x:f>
        <x:v>696.8965466909415</x:v>
      </x:c>
      <x:c r="X20" s="180" t="n">
        <x:f>MIN(W20,MAX(0,$G20-SUM(K20,Q20)))</x:f>
        <x:v>0</x:v>
      </x:c>
      <x:c r="Y20" s="180" t="n">
        <x:f>MAX(0,W20-X20)</x:f>
        <x:v>696.8965466909415</x:v>
      </x:c>
      <x:c r="Z20" s="180" t="n">
        <x:f>AE19</x:f>
        <x:v>0</x:v>
      </x:c>
      <x:c r="AA20" s="180" t="n">
        <x:f>IF(Z20&lt;=0,0,Z20*IFERROR(INDEX(Inputs!$E$15:$E$24,MATCH(4,Inputs!$K$15:$K$24,0)),0)/12)</x:f>
        <x:v>0</x:v>
      </x:c>
      <x:c r="AB20" s="180" t="n">
        <x:f>MIN(Z20+AA20,IF(Z20&gt;0,IFERROR(INDEX(Inputs!$H$15:$H$24,MATCH(4,Inputs!$K$15:$K$24,0)),0),0))</x:f>
        <x:v>0</x:v>
      </x:c>
      <x:c r="AC20" s="180" t="n">
        <x:f>MAX(0,Z20+AA20-AB20)</x:f>
        <x:v>0</x:v>
      </x:c>
      <x:c r="AD20" s="180" t="n">
        <x:f>MIN(AC20,MAX(0,$G20-SUM(K20,Q20,W20)))</x:f>
        <x:v>0</x:v>
      </x:c>
      <x:c r="AE20" s="180" t="n">
        <x:f>MAX(0,AC20-AD20)</x:f>
        <x:v>0</x:v>
      </x:c>
      <x:c r="AF20" s="180" t="n">
        <x:f>AK19</x:f>
        <x:v>0</x:v>
      </x:c>
      <x:c r="AG20" s="180" t="n">
        <x:f>IF(AF20&lt;=0,0,AF20*IFERROR(INDEX(Inputs!$E$15:$E$24,MATCH(5,Inputs!$K$15:$K$24,0)),0)/12)</x:f>
        <x:v>0</x:v>
      </x:c>
      <x:c r="AH20" s="180" t="n">
        <x:f>MIN(AF20+AG20,IF(AF20&gt;0,IFERROR(INDEX(Inputs!$H$15:$H$24,MATCH(5,Inputs!$K$15:$K$24,0)),0),0))</x:f>
        <x:v>0</x:v>
      </x:c>
      <x:c r="AI20" s="180" t="n">
        <x:f>MAX(0,AF20+AG20-AH20)</x:f>
        <x:v>0</x:v>
      </x:c>
      <x:c r="AJ20" s="180" t="n">
        <x:f>MIN(AI20,MAX(0,$G20-SUM(K20,Q20,W20,AC20)))</x:f>
        <x:v>0</x:v>
      </x:c>
      <x:c r="AK20" s="180" t="n">
        <x:f>MAX(0,AI20-AJ20)</x:f>
        <x:v>0</x:v>
      </x:c>
      <x:c r="AL20" s="180" t="n">
        <x:f>AQ19</x:f>
        <x:v>0</x:v>
      </x:c>
      <x:c r="AM20" s="180" t="n">
        <x:f>IF(AL20&lt;=0,0,AL20*IFERROR(INDEX(Inputs!$E$15:$E$24,MATCH(6,Inputs!$K$15:$K$24,0)),0)/12)</x:f>
        <x:v>0</x:v>
      </x:c>
      <x:c r="AN20" s="180" t="n">
        <x:f>MIN(AL20+AM20,IF(AL20&gt;0,IFERROR(INDEX(Inputs!$H$15:$H$24,MATCH(6,Inputs!$K$15:$K$24,0)),0),0))</x:f>
        <x:v>0</x:v>
      </x:c>
      <x:c r="AO20" s="180" t="n">
        <x:f>MAX(0,AL20+AM20-AN20)</x:f>
        <x:v>0</x:v>
      </x:c>
      <x:c r="AP20" s="180" t="n">
        <x:f>MIN(AO20,MAX(0,$G20-SUM(K20,Q20,W20,AC20,AI20)))</x:f>
        <x:v>0</x:v>
      </x:c>
      <x:c r="AQ20" s="180" t="n">
        <x:f>MAX(0,AO20-AP20)</x:f>
        <x:v>0</x:v>
      </x:c>
      <x:c r="AR20" s="180" t="n">
        <x:f>AW19</x:f>
        <x:v>0</x:v>
      </x:c>
      <x:c r="AS20" s="180" t="n">
        <x:f>IF(AR20&lt;=0,0,AR20*IFERROR(INDEX(Inputs!$E$15:$E$24,MATCH(7,Inputs!$K$15:$K$24,0)),0)/12)</x:f>
        <x:v>0</x:v>
      </x:c>
      <x:c r="AT20" s="180" t="n">
        <x:f>MIN(AR20+AS20,IF(AR20&gt;0,IFERROR(INDEX(Inputs!$H$15:$H$24,MATCH(7,Inputs!$K$15:$K$24,0)),0),0))</x:f>
        <x:v>0</x:v>
      </x:c>
      <x:c r="AU20" s="180" t="n">
        <x:f>MAX(0,AR20+AS20-AT20)</x:f>
        <x:v>0</x:v>
      </x:c>
      <x:c r="AV20" s="180" t="n">
        <x:f>MIN(AU20,MAX(0,$G20-SUM(K20,Q20,W20,AC20,AI20,AO20)))</x:f>
        <x:v>0</x:v>
      </x:c>
      <x:c r="AW20" s="180" t="n">
        <x:f>MAX(0,AU20-AV20)</x:f>
        <x:v>0</x:v>
      </x:c>
      <x:c r="AX20" s="180" t="n">
        <x:f>BC19</x:f>
        <x:v>0</x:v>
      </x:c>
      <x:c r="AY20" s="180" t="n">
        <x:f>IF(AX20&lt;=0,0,AX20*IFERROR(INDEX(Inputs!$E$15:$E$24,MATCH(8,Inputs!$K$15:$K$24,0)),0)/12)</x:f>
        <x:v>0</x:v>
      </x:c>
      <x:c r="AZ20" s="180" t="n">
        <x:f>MIN(AX20+AY20,IF(AX20&gt;0,IFERROR(INDEX(Inputs!$H$15:$H$24,MATCH(8,Inputs!$K$15:$K$24,0)),0),0))</x:f>
        <x:v>0</x:v>
      </x:c>
      <x:c r="BA20" s="180" t="n">
        <x:f>MAX(0,AX20+AY20-AZ20)</x:f>
        <x:v>0</x:v>
      </x:c>
      <x:c r="BB20" s="180" t="n">
        <x:f>MIN(BA20,MAX(0,$G20-SUM(K20,Q20,W20,AC20,AI20,AO20,AU20)))</x:f>
        <x:v>0</x:v>
      </x:c>
      <x:c r="BC20" s="180" t="n">
        <x:f>MAX(0,BA20-BB20)</x:f>
        <x:v>0</x:v>
      </x:c>
      <x:c r="BD20" s="180" t="n">
        <x:f>BI19</x:f>
        <x:v>0</x:v>
      </x:c>
      <x:c r="BE20" s="180" t="n">
        <x:f>IF(BD20&lt;=0,0,BD20*IFERROR(INDEX(Inputs!$E$15:$E$24,MATCH(9,Inputs!$K$15:$K$24,0)),0)/12)</x:f>
        <x:v>0</x:v>
      </x:c>
      <x:c r="BF20" s="180" t="n">
        <x:f>MIN(BD20+BE20,IF(BD20&gt;0,IFERROR(INDEX(Inputs!$H$15:$H$24,MATCH(9,Inputs!$K$15:$K$24,0)),0),0))</x:f>
        <x:v>0</x:v>
      </x:c>
      <x:c r="BG20" s="180" t="n">
        <x:f>MAX(0,BD20+BE20-BF20)</x:f>
        <x:v>0</x:v>
      </x:c>
      <x:c r="BH20" s="180" t="n">
        <x:f>MIN(BG20,MAX(0,$G20-SUM(K20,Q20,W20,AC20,AI20,AO20,AU20,BA20)))</x:f>
        <x:v>0</x:v>
      </x:c>
      <x:c r="BI20" s="180" t="n">
        <x:f>MAX(0,BG20-BH20)</x:f>
        <x:v>0</x:v>
      </x:c>
      <x:c r="BJ20" s="180" t="n">
        <x:f>BO19</x:f>
        <x:v>0</x:v>
      </x:c>
      <x:c r="BK20" s="180" t="n">
        <x:f>IF(BJ20&lt;=0,0,BJ20*IFERROR(INDEX(Inputs!$E$15:$E$24,MATCH(10,Inputs!$K$15:$K$24,0)),0)/12)</x:f>
        <x:v>0</x:v>
      </x:c>
      <x:c r="BL20" s="180" t="n">
        <x:f>MIN(BJ20+BK20,IF(BJ20&gt;0,IFERROR(INDEX(Inputs!$H$15:$H$24,MATCH(10,Inputs!$K$15:$K$24,0)),0),0))</x:f>
        <x:v>0</x:v>
      </x:c>
      <x:c r="BM20" s="180" t="n">
        <x:f>MAX(0,BJ20+BK20-BL20)</x:f>
        <x:v>0</x:v>
      </x:c>
      <x:c r="BN20" s="180" t="n">
        <x:f>MIN(BM20,MAX(0,$G20-SUM(K20,Q20,W20,AC20,AI20,AO20,AU20,BA20,BG20)))</x:f>
        <x:v>0</x:v>
      </x:c>
      <x:c r="BO20" s="192" t="n">
        <x:f>MAX(0,BM20-BN20)</x:f>
        <x:v>0</x:v>
      </x:c>
    </x:row>
    <x:row r="21">
      <x:c r="A21" s="191" t="n">
        <x:f>14</x:f>
        <x:v>14</x:v>
      </x:c>
      <x:c r="B21" s="178" t="n">
        <x:f>EDATE(Inputs!$B$4,A21-1)</x:f>
        <x:v>46614</x:v>
      </x:c>
      <x:c r="C21" s="182" t="n">
        <x:f>SUM(H21,N21,T21,Z21,AF21,AL21,AR21,AX21,BD21,BJ21)</x:f>
        <x:v>13796.507472199797</x:v>
      </x:c>
      <x:c r="D21" s="182" t="n">
        <x:f>SUM(I21,O21,U21,AA21,AG21,AM21,AS21,AY21,BE21,BK21)</x:f>
        <x:v>176.55654357933406</x:v>
      </x:c>
      <x:c r="E21" s="182" t="n">
        <x:f>SUM(J21,P21,V21,AB21,AH21,AN21,AT21,AZ21,BF21,BL21)+SUM(L21,R21,X21,AD21,AJ21,AP21,AV21,BB21,BH21,BN21)</x:f>
        <x:v>1150</x:v>
      </x:c>
      <x:c r="F21" s="182" t="n">
        <x:f>SUM(M21,S21,Y21,AE21,AK21,AQ21,AW21,BC21,BI21,BO21)</x:f>
        <x:v>12823.06401577913</x:v>
      </x:c>
      <x:c r="G21" s="182" t="n">
        <x:f>MAX(0,Inputs!$B$12-SUM(J21,P21,V21,AB21,AH21,AN21,AT21,AZ21,BF21,BL21))</x:f>
        <x:v>250</x:v>
      </x:c>
      <x:c r="H21" s="180" t="n">
        <x:f>M20</x:f>
        <x:v>6964.819232127045</x:v>
      </x:c>
      <x:c r="I21" s="180" t="n">
        <x:f>IF(H21&lt;=0,0,H21*IFERROR(INDEX(Inputs!$E$15:$E$24,MATCH(1,Inputs!$K$15:$K$24,0)),0)/12)</x:f>
        <x:v>116.02228037518303</x:v>
      </x:c>
      <x:c r="J21" s="180" t="n">
        <x:f>MIN(H21+I21,IF(H21&gt;0,IFERROR(INDEX(Inputs!$H$15:$H$24,MATCH(1,Inputs!$K$15:$K$24,0)),0),0))</x:f>
        <x:v>300</x:v>
      </x:c>
      <x:c r="K21" s="180" t="n">
        <x:f>MAX(0,H21+I21-J21)</x:f>
        <x:v>6780.841512502228</x:v>
      </x:c>
      <x:c r="L21" s="180" t="n">
        <x:f>MIN(K21,MAX(0,$G21-0))</x:f>
        <x:v>250</x:v>
      </x:c>
      <x:c r="M21" s="180" t="n">
        <x:f>MAX(0,K21-L21)</x:f>
        <x:v>6530.841512502228</x:v>
      </x:c>
      <x:c r="N21" s="180" t="n">
        <x:f>S20</x:f>
        <x:v>6134.79169338181</x:v>
      </x:c>
      <x:c r="O21" s="180" t="n">
        <x:f>IF(N21&lt;=0,0,N21*IFERROR(INDEX(Inputs!$E$15:$E$24,MATCH(2,Inputs!$K$15:$K$24,0)),0)/12)</x:f>
        <x:v>56.18446725855507</x:v>
      </x:c>
      <x:c r="P21" s="180" t="n">
        <x:f>MIN(N21+O21,IF(N21&gt;0,IFERROR(INDEX(Inputs!$H$15:$H$24,MATCH(2,Inputs!$K$15:$K$24,0)),0),0))</x:f>
        <x:v>250</x:v>
      </x:c>
      <x:c r="Q21" s="180" t="n">
        <x:f>MAX(0,N21+O21-P21)</x:f>
        <x:v>5940.9761606403645</x:v>
      </x:c>
      <x:c r="R21" s="180" t="n">
        <x:f>MIN(Q21,MAX(0,$G21-SUM(K21)))</x:f>
        <x:v>0</x:v>
      </x:c>
      <x:c r="S21" s="180" t="n">
        <x:f>MAX(0,Q21-R21)</x:f>
        <x:v>5940.9761606403645</x:v>
      </x:c>
      <x:c r="T21" s="180" t="n">
        <x:f>Y20</x:f>
        <x:v>696.8965466909415</x:v>
      </x:c>
      <x:c r="U21" s="180" t="n">
        <x:f>IF(T21&lt;=0,0,T21*IFERROR(INDEX(Inputs!$E$15:$E$24,MATCH(3,Inputs!$K$15:$K$24,0)),0)/12)</x:f>
        <x:v>4.349795945595959</x:v>
      </x:c>
      <x:c r="V21" s="180" t="n">
        <x:f>MIN(T21+U21,IF(T21&gt;0,IFERROR(INDEX(Inputs!$H$15:$H$24,MATCH(3,Inputs!$K$15:$K$24,0)),0),0))</x:f>
        <x:v>350</x:v>
      </x:c>
      <x:c r="W21" s="180" t="n">
        <x:f>MAX(0,T21+U21-V21)</x:f>
        <x:v>351.2463426365374</x:v>
      </x:c>
      <x:c r="X21" s="180" t="n">
        <x:f>MIN(W21,MAX(0,$G21-SUM(K21,Q21)))</x:f>
        <x:v>0</x:v>
      </x:c>
      <x:c r="Y21" s="180" t="n">
        <x:f>MAX(0,W21-X21)</x:f>
        <x:v>351.2463426365374</x:v>
      </x:c>
      <x:c r="Z21" s="180" t="n">
        <x:f>AE20</x:f>
        <x:v>0</x:v>
      </x:c>
      <x:c r="AA21" s="180" t="n">
        <x:f>IF(Z21&lt;=0,0,Z21*IFERROR(INDEX(Inputs!$E$15:$E$24,MATCH(4,Inputs!$K$15:$K$24,0)),0)/12)</x:f>
        <x:v>0</x:v>
      </x:c>
      <x:c r="AB21" s="180" t="n">
        <x:f>MIN(Z21+AA21,IF(Z21&gt;0,IFERROR(INDEX(Inputs!$H$15:$H$24,MATCH(4,Inputs!$K$15:$K$24,0)),0),0))</x:f>
        <x:v>0</x:v>
      </x:c>
      <x:c r="AC21" s="180" t="n">
        <x:f>MAX(0,Z21+AA21-AB21)</x:f>
        <x:v>0</x:v>
      </x:c>
      <x:c r="AD21" s="180" t="n">
        <x:f>MIN(AC21,MAX(0,$G21-SUM(K21,Q21,W21)))</x:f>
        <x:v>0</x:v>
      </x:c>
      <x:c r="AE21" s="180" t="n">
        <x:f>MAX(0,AC21-AD21)</x:f>
        <x:v>0</x:v>
      </x:c>
      <x:c r="AF21" s="180" t="n">
        <x:f>AK20</x:f>
        <x:v>0</x:v>
      </x:c>
      <x:c r="AG21" s="180" t="n">
        <x:f>IF(AF21&lt;=0,0,AF21*IFERROR(INDEX(Inputs!$E$15:$E$24,MATCH(5,Inputs!$K$15:$K$24,0)),0)/12)</x:f>
        <x:v>0</x:v>
      </x:c>
      <x:c r="AH21" s="180" t="n">
        <x:f>MIN(AF21+AG21,IF(AF21&gt;0,IFERROR(INDEX(Inputs!$H$15:$H$24,MATCH(5,Inputs!$K$15:$K$24,0)),0),0))</x:f>
        <x:v>0</x:v>
      </x:c>
      <x:c r="AI21" s="180" t="n">
        <x:f>MAX(0,AF21+AG21-AH21)</x:f>
        <x:v>0</x:v>
      </x:c>
      <x:c r="AJ21" s="180" t="n">
        <x:f>MIN(AI21,MAX(0,$G21-SUM(K21,Q21,W21,AC21)))</x:f>
        <x:v>0</x:v>
      </x:c>
      <x:c r="AK21" s="180" t="n">
        <x:f>MAX(0,AI21-AJ21)</x:f>
        <x:v>0</x:v>
      </x:c>
      <x:c r="AL21" s="180" t="n">
        <x:f>AQ20</x:f>
        <x:v>0</x:v>
      </x:c>
      <x:c r="AM21" s="180" t="n">
        <x:f>IF(AL21&lt;=0,0,AL21*IFERROR(INDEX(Inputs!$E$15:$E$24,MATCH(6,Inputs!$K$15:$K$24,0)),0)/12)</x:f>
        <x:v>0</x:v>
      </x:c>
      <x:c r="AN21" s="180" t="n">
        <x:f>MIN(AL21+AM21,IF(AL21&gt;0,IFERROR(INDEX(Inputs!$H$15:$H$24,MATCH(6,Inputs!$K$15:$K$24,0)),0),0))</x:f>
        <x:v>0</x:v>
      </x:c>
      <x:c r="AO21" s="180" t="n">
        <x:f>MAX(0,AL21+AM21-AN21)</x:f>
        <x:v>0</x:v>
      </x:c>
      <x:c r="AP21" s="180" t="n">
        <x:f>MIN(AO21,MAX(0,$G21-SUM(K21,Q21,W21,AC21,AI21)))</x:f>
        <x:v>0</x:v>
      </x:c>
      <x:c r="AQ21" s="180" t="n">
        <x:f>MAX(0,AO21-AP21)</x:f>
        <x:v>0</x:v>
      </x:c>
      <x:c r="AR21" s="180" t="n">
        <x:f>AW20</x:f>
        <x:v>0</x:v>
      </x:c>
      <x:c r="AS21" s="180" t="n">
        <x:f>IF(AR21&lt;=0,0,AR21*IFERROR(INDEX(Inputs!$E$15:$E$24,MATCH(7,Inputs!$K$15:$K$24,0)),0)/12)</x:f>
        <x:v>0</x:v>
      </x:c>
      <x:c r="AT21" s="180" t="n">
        <x:f>MIN(AR21+AS21,IF(AR21&gt;0,IFERROR(INDEX(Inputs!$H$15:$H$24,MATCH(7,Inputs!$K$15:$K$24,0)),0),0))</x:f>
        <x:v>0</x:v>
      </x:c>
      <x:c r="AU21" s="180" t="n">
        <x:f>MAX(0,AR21+AS21-AT21)</x:f>
        <x:v>0</x:v>
      </x:c>
      <x:c r="AV21" s="180" t="n">
        <x:f>MIN(AU21,MAX(0,$G21-SUM(K21,Q21,W21,AC21,AI21,AO21)))</x:f>
        <x:v>0</x:v>
      </x:c>
      <x:c r="AW21" s="180" t="n">
        <x:f>MAX(0,AU21-AV21)</x:f>
        <x:v>0</x:v>
      </x:c>
      <x:c r="AX21" s="180" t="n">
        <x:f>BC20</x:f>
        <x:v>0</x:v>
      </x:c>
      <x:c r="AY21" s="180" t="n">
        <x:f>IF(AX21&lt;=0,0,AX21*IFERROR(INDEX(Inputs!$E$15:$E$24,MATCH(8,Inputs!$K$15:$K$24,0)),0)/12)</x:f>
        <x:v>0</x:v>
      </x:c>
      <x:c r="AZ21" s="180" t="n">
        <x:f>MIN(AX21+AY21,IF(AX21&gt;0,IFERROR(INDEX(Inputs!$H$15:$H$24,MATCH(8,Inputs!$K$15:$K$24,0)),0),0))</x:f>
        <x:v>0</x:v>
      </x:c>
      <x:c r="BA21" s="180" t="n">
        <x:f>MAX(0,AX21+AY21-AZ21)</x:f>
        <x:v>0</x:v>
      </x:c>
      <x:c r="BB21" s="180" t="n">
        <x:f>MIN(BA21,MAX(0,$G21-SUM(K21,Q21,W21,AC21,AI21,AO21,AU21)))</x:f>
        <x:v>0</x:v>
      </x:c>
      <x:c r="BC21" s="180" t="n">
        <x:f>MAX(0,BA21-BB21)</x:f>
        <x:v>0</x:v>
      </x:c>
      <x:c r="BD21" s="180" t="n">
        <x:f>BI20</x:f>
        <x:v>0</x:v>
      </x:c>
      <x:c r="BE21" s="180" t="n">
        <x:f>IF(BD21&lt;=0,0,BD21*IFERROR(INDEX(Inputs!$E$15:$E$24,MATCH(9,Inputs!$K$15:$K$24,0)),0)/12)</x:f>
        <x:v>0</x:v>
      </x:c>
      <x:c r="BF21" s="180" t="n">
        <x:f>MIN(BD21+BE21,IF(BD21&gt;0,IFERROR(INDEX(Inputs!$H$15:$H$24,MATCH(9,Inputs!$K$15:$K$24,0)),0),0))</x:f>
        <x:v>0</x:v>
      </x:c>
      <x:c r="BG21" s="180" t="n">
        <x:f>MAX(0,BD21+BE21-BF21)</x:f>
        <x:v>0</x:v>
      </x:c>
      <x:c r="BH21" s="180" t="n">
        <x:f>MIN(BG21,MAX(0,$G21-SUM(K21,Q21,W21,AC21,AI21,AO21,AU21,BA21)))</x:f>
        <x:v>0</x:v>
      </x:c>
      <x:c r="BI21" s="180" t="n">
        <x:f>MAX(0,BG21-BH21)</x:f>
        <x:v>0</x:v>
      </x:c>
      <x:c r="BJ21" s="180" t="n">
        <x:f>BO20</x:f>
        <x:v>0</x:v>
      </x:c>
      <x:c r="BK21" s="180" t="n">
        <x:f>IF(BJ21&lt;=0,0,BJ21*IFERROR(INDEX(Inputs!$E$15:$E$24,MATCH(10,Inputs!$K$15:$K$24,0)),0)/12)</x:f>
        <x:v>0</x:v>
      </x:c>
      <x:c r="BL21" s="180" t="n">
        <x:f>MIN(BJ21+BK21,IF(BJ21&gt;0,IFERROR(INDEX(Inputs!$H$15:$H$24,MATCH(10,Inputs!$K$15:$K$24,0)),0),0))</x:f>
        <x:v>0</x:v>
      </x:c>
      <x:c r="BM21" s="180" t="n">
        <x:f>MAX(0,BJ21+BK21-BL21)</x:f>
        <x:v>0</x:v>
      </x:c>
      <x:c r="BN21" s="180" t="n">
        <x:f>MIN(BM21,MAX(0,$G21-SUM(K21,Q21,W21,AC21,AI21,AO21,AU21,BA21,BG21)))</x:f>
        <x:v>0</x:v>
      </x:c>
      <x:c r="BO21" s="192" t="n">
        <x:f>MAX(0,BM21-BN21)</x:f>
        <x:v>0</x:v>
      </x:c>
    </x:row>
    <x:row r="22">
      <x:c r="A22" s="191" t="n">
        <x:f>15</x:f>
        <x:v>15</x:v>
      </x:c>
      <x:c r="B22" s="178" t="n">
        <x:f>EDATE(Inputs!$B$4,A22-1)</x:f>
        <x:v>46645</x:v>
      </x:c>
      <x:c r="C22" s="182" t="n">
        <x:f>SUM(H22,N22,T22,Z22,AF22,AL22,AR22,AX22,BD22,BJ22)</x:f>
        <x:v>12823.06401577913</x:v>
      </x:c>
      <x:c r="D22" s="182" t="n">
        <x:f>SUM(I22,O22,U22,AA22,AG22,AM22,AS22,AY22,BE22,BK22)</x:f>
        <x:v>165.39473745558735</x:v>
      </x:c>
      <x:c r="E22" s="182" t="n">
        <x:f>SUM(J22,P22,V22,AB22,AH22,AN22,AT22,AZ22,BF22,BL22)+SUM(L22,R22,X22,AD22,AJ22,AP22,AV22,BB22,BH22,BN22)</x:f>
        <x:v>1150</x:v>
      </x:c>
      <x:c r="F22" s="182" t="n">
        <x:f>SUM(M22,S22,Y22,AE22,AK22,AQ22,AW22,BC22,BI22,BO22)</x:f>
        <x:v>11838.458753234718</x:v>
      </x:c>
      <x:c r="G22" s="182" t="n">
        <x:f>MAX(0,Inputs!$B$12-SUM(J22,P22,V22,AB22,AH22,AN22,AT22,AZ22,BF22,BL22))</x:f>
        <x:v>250</x:v>
      </x:c>
      <x:c r="H22" s="180" t="n">
        <x:f>M21</x:f>
        <x:v>6530.841512502228</x:v>
      </x:c>
      <x:c r="I22" s="180" t="n">
        <x:f>IF(H22&lt;=0,0,H22*IFERROR(INDEX(Inputs!$E$15:$E$24,MATCH(1,Inputs!$K$15:$K$24,0)),0)/12)</x:f>
        <x:v>108.79293486243296</x:v>
      </x:c>
      <x:c r="J22" s="180" t="n">
        <x:f>MIN(H22+I22,IF(H22&gt;0,IFERROR(INDEX(Inputs!$H$15:$H$24,MATCH(1,Inputs!$K$15:$K$24,0)),0),0))</x:f>
        <x:v>300</x:v>
      </x:c>
      <x:c r="K22" s="180" t="n">
        <x:f>MAX(0,H22+I22-J22)</x:f>
        <x:v>6339.634447364661</x:v>
      </x:c>
      <x:c r="L22" s="180" t="n">
        <x:f>MIN(K22,MAX(0,$G22-0))</x:f>
        <x:v>250</x:v>
      </x:c>
      <x:c r="M22" s="180" t="n">
        <x:f>MAX(0,K22-L22)</x:f>
        <x:v>6089.634447364661</x:v>
      </x:c>
      <x:c r="N22" s="180" t="n">
        <x:f>S21</x:f>
        <x:v>5940.9761606403645</x:v>
      </x:c>
      <x:c r="O22" s="180" t="n">
        <x:f>IF(N22&lt;=0,0,N22*IFERROR(INDEX(Inputs!$E$15:$E$24,MATCH(2,Inputs!$K$15:$K$24,0)),0)/12)</x:f>
        <x:v>54.40944000453134</x:v>
      </x:c>
      <x:c r="P22" s="180" t="n">
        <x:f>MIN(N22+O22,IF(N22&gt;0,IFERROR(INDEX(Inputs!$H$15:$H$24,MATCH(2,Inputs!$K$15:$K$24,0)),0),0))</x:f>
        <x:v>250</x:v>
      </x:c>
      <x:c r="Q22" s="180" t="n">
        <x:f>MAX(0,N22+O22-P22)</x:f>
        <x:v>5745.385600644896</x:v>
      </x:c>
      <x:c r="R22" s="180" t="n">
        <x:f>MIN(Q22,MAX(0,$G22-SUM(K22)))</x:f>
        <x:v>0</x:v>
      </x:c>
      <x:c r="S22" s="180" t="n">
        <x:f>MAX(0,Q22-R22)</x:f>
        <x:v>5745.385600644896</x:v>
      </x:c>
      <x:c r="T22" s="180" t="n">
        <x:f>Y21</x:f>
        <x:v>351.2463426365374</x:v>
      </x:c>
      <x:c r="U22" s="180" t="n">
        <x:f>IF(T22&lt;=0,0,T22*IFERROR(INDEX(Inputs!$E$15:$E$24,MATCH(3,Inputs!$K$15:$K$24,0)),0)/12)</x:f>
        <x:v>2.192362588623054</x:v>
      </x:c>
      <x:c r="V22" s="180" t="n">
        <x:f>MIN(T22+U22,IF(T22&gt;0,IFERROR(INDEX(Inputs!$H$15:$H$24,MATCH(3,Inputs!$K$15:$K$24,0)),0),0))</x:f>
        <x:v>350</x:v>
      </x:c>
      <x:c r="W22" s="180" t="n">
        <x:f>MAX(0,T22+U22-V22)</x:f>
        <x:v>3.4387052251604473</x:v>
      </x:c>
      <x:c r="X22" s="180" t="n">
        <x:f>MIN(W22,MAX(0,$G22-SUM(K22,Q22)))</x:f>
        <x:v>0</x:v>
      </x:c>
      <x:c r="Y22" s="180" t="n">
        <x:f>MAX(0,W22-X22)</x:f>
        <x:v>3.4387052251604473</x:v>
      </x:c>
      <x:c r="Z22" s="180" t="n">
        <x:f>AE21</x:f>
        <x:v>0</x:v>
      </x:c>
      <x:c r="AA22" s="180" t="n">
        <x:f>IF(Z22&lt;=0,0,Z22*IFERROR(INDEX(Inputs!$E$15:$E$24,MATCH(4,Inputs!$K$15:$K$24,0)),0)/12)</x:f>
        <x:v>0</x:v>
      </x:c>
      <x:c r="AB22" s="180" t="n">
        <x:f>MIN(Z22+AA22,IF(Z22&gt;0,IFERROR(INDEX(Inputs!$H$15:$H$24,MATCH(4,Inputs!$K$15:$K$24,0)),0),0))</x:f>
        <x:v>0</x:v>
      </x:c>
      <x:c r="AC22" s="180" t="n">
        <x:f>MAX(0,Z22+AA22-AB22)</x:f>
        <x:v>0</x:v>
      </x:c>
      <x:c r="AD22" s="180" t="n">
        <x:f>MIN(AC22,MAX(0,$G22-SUM(K22,Q22,W22)))</x:f>
        <x:v>0</x:v>
      </x:c>
      <x:c r="AE22" s="180" t="n">
        <x:f>MAX(0,AC22-AD22)</x:f>
        <x:v>0</x:v>
      </x:c>
      <x:c r="AF22" s="180" t="n">
        <x:f>AK21</x:f>
        <x:v>0</x:v>
      </x:c>
      <x:c r="AG22" s="180" t="n">
        <x:f>IF(AF22&lt;=0,0,AF22*IFERROR(INDEX(Inputs!$E$15:$E$24,MATCH(5,Inputs!$K$15:$K$24,0)),0)/12)</x:f>
        <x:v>0</x:v>
      </x:c>
      <x:c r="AH22" s="180" t="n">
        <x:f>MIN(AF22+AG22,IF(AF22&gt;0,IFERROR(INDEX(Inputs!$H$15:$H$24,MATCH(5,Inputs!$K$15:$K$24,0)),0),0))</x:f>
        <x:v>0</x:v>
      </x:c>
      <x:c r="AI22" s="180" t="n">
        <x:f>MAX(0,AF22+AG22-AH22)</x:f>
        <x:v>0</x:v>
      </x:c>
      <x:c r="AJ22" s="180" t="n">
        <x:f>MIN(AI22,MAX(0,$G22-SUM(K22,Q22,W22,AC22)))</x:f>
        <x:v>0</x:v>
      </x:c>
      <x:c r="AK22" s="180" t="n">
        <x:f>MAX(0,AI22-AJ22)</x:f>
        <x:v>0</x:v>
      </x:c>
      <x:c r="AL22" s="180" t="n">
        <x:f>AQ21</x:f>
        <x:v>0</x:v>
      </x:c>
      <x:c r="AM22" s="180" t="n">
        <x:f>IF(AL22&lt;=0,0,AL22*IFERROR(INDEX(Inputs!$E$15:$E$24,MATCH(6,Inputs!$K$15:$K$24,0)),0)/12)</x:f>
        <x:v>0</x:v>
      </x:c>
      <x:c r="AN22" s="180" t="n">
        <x:f>MIN(AL22+AM22,IF(AL22&gt;0,IFERROR(INDEX(Inputs!$H$15:$H$24,MATCH(6,Inputs!$K$15:$K$24,0)),0),0))</x:f>
        <x:v>0</x:v>
      </x:c>
      <x:c r="AO22" s="180" t="n">
        <x:f>MAX(0,AL22+AM22-AN22)</x:f>
        <x:v>0</x:v>
      </x:c>
      <x:c r="AP22" s="180" t="n">
        <x:f>MIN(AO22,MAX(0,$G22-SUM(K22,Q22,W22,AC22,AI22)))</x:f>
        <x:v>0</x:v>
      </x:c>
      <x:c r="AQ22" s="180" t="n">
        <x:f>MAX(0,AO22-AP22)</x:f>
        <x:v>0</x:v>
      </x:c>
      <x:c r="AR22" s="180" t="n">
        <x:f>AW21</x:f>
        <x:v>0</x:v>
      </x:c>
      <x:c r="AS22" s="180" t="n">
        <x:f>IF(AR22&lt;=0,0,AR22*IFERROR(INDEX(Inputs!$E$15:$E$24,MATCH(7,Inputs!$K$15:$K$24,0)),0)/12)</x:f>
        <x:v>0</x:v>
      </x:c>
      <x:c r="AT22" s="180" t="n">
        <x:f>MIN(AR22+AS22,IF(AR22&gt;0,IFERROR(INDEX(Inputs!$H$15:$H$24,MATCH(7,Inputs!$K$15:$K$24,0)),0),0))</x:f>
        <x:v>0</x:v>
      </x:c>
      <x:c r="AU22" s="180" t="n">
        <x:f>MAX(0,AR22+AS22-AT22)</x:f>
        <x:v>0</x:v>
      </x:c>
      <x:c r="AV22" s="180" t="n">
        <x:f>MIN(AU22,MAX(0,$G22-SUM(K22,Q22,W22,AC22,AI22,AO22)))</x:f>
        <x:v>0</x:v>
      </x:c>
      <x:c r="AW22" s="180" t="n">
        <x:f>MAX(0,AU22-AV22)</x:f>
        <x:v>0</x:v>
      </x:c>
      <x:c r="AX22" s="180" t="n">
        <x:f>BC21</x:f>
        <x:v>0</x:v>
      </x:c>
      <x:c r="AY22" s="180" t="n">
        <x:f>IF(AX22&lt;=0,0,AX22*IFERROR(INDEX(Inputs!$E$15:$E$24,MATCH(8,Inputs!$K$15:$K$24,0)),0)/12)</x:f>
        <x:v>0</x:v>
      </x:c>
      <x:c r="AZ22" s="180" t="n">
        <x:f>MIN(AX22+AY22,IF(AX22&gt;0,IFERROR(INDEX(Inputs!$H$15:$H$24,MATCH(8,Inputs!$K$15:$K$24,0)),0),0))</x:f>
        <x:v>0</x:v>
      </x:c>
      <x:c r="BA22" s="180" t="n">
        <x:f>MAX(0,AX22+AY22-AZ22)</x:f>
        <x:v>0</x:v>
      </x:c>
      <x:c r="BB22" s="180" t="n">
        <x:f>MIN(BA22,MAX(0,$G22-SUM(K22,Q22,W22,AC22,AI22,AO22,AU22)))</x:f>
        <x:v>0</x:v>
      </x:c>
      <x:c r="BC22" s="180" t="n">
        <x:f>MAX(0,BA22-BB22)</x:f>
        <x:v>0</x:v>
      </x:c>
      <x:c r="BD22" s="180" t="n">
        <x:f>BI21</x:f>
        <x:v>0</x:v>
      </x:c>
      <x:c r="BE22" s="180" t="n">
        <x:f>IF(BD22&lt;=0,0,BD22*IFERROR(INDEX(Inputs!$E$15:$E$24,MATCH(9,Inputs!$K$15:$K$24,0)),0)/12)</x:f>
        <x:v>0</x:v>
      </x:c>
      <x:c r="BF22" s="180" t="n">
        <x:f>MIN(BD22+BE22,IF(BD22&gt;0,IFERROR(INDEX(Inputs!$H$15:$H$24,MATCH(9,Inputs!$K$15:$K$24,0)),0),0))</x:f>
        <x:v>0</x:v>
      </x:c>
      <x:c r="BG22" s="180" t="n">
        <x:f>MAX(0,BD22+BE22-BF22)</x:f>
        <x:v>0</x:v>
      </x:c>
      <x:c r="BH22" s="180" t="n">
        <x:f>MIN(BG22,MAX(0,$G22-SUM(K22,Q22,W22,AC22,AI22,AO22,AU22,BA22)))</x:f>
        <x:v>0</x:v>
      </x:c>
      <x:c r="BI22" s="180" t="n">
        <x:f>MAX(0,BG22-BH22)</x:f>
        <x:v>0</x:v>
      </x:c>
      <x:c r="BJ22" s="180" t="n">
        <x:f>BO21</x:f>
        <x:v>0</x:v>
      </x:c>
      <x:c r="BK22" s="180" t="n">
        <x:f>IF(BJ22&lt;=0,0,BJ22*IFERROR(INDEX(Inputs!$E$15:$E$24,MATCH(10,Inputs!$K$15:$K$24,0)),0)/12)</x:f>
        <x:v>0</x:v>
      </x:c>
      <x:c r="BL22" s="180" t="n">
        <x:f>MIN(BJ22+BK22,IF(BJ22&gt;0,IFERROR(INDEX(Inputs!$H$15:$H$24,MATCH(10,Inputs!$K$15:$K$24,0)),0),0))</x:f>
        <x:v>0</x:v>
      </x:c>
      <x:c r="BM22" s="180" t="n">
        <x:f>MAX(0,BJ22+BK22-BL22)</x:f>
        <x:v>0</x:v>
      </x:c>
      <x:c r="BN22" s="180" t="n">
        <x:f>MIN(BM22,MAX(0,$G22-SUM(K22,Q22,W22,AC22,AI22,AO22,AU22,BA22,BG22)))</x:f>
        <x:v>0</x:v>
      </x:c>
      <x:c r="BO22" s="192" t="n">
        <x:f>MAX(0,BM22-BN22)</x:f>
        <x:v>0</x:v>
      </x:c>
    </x:row>
    <x:row r="23">
      <x:c r="A23" s="191" t="n">
        <x:f>16</x:f>
        <x:v>16</x:v>
      </x:c>
      <x:c r="B23" s="178" t="n">
        <x:f>EDATE(Inputs!$B$4,A23-1)</x:f>
        <x:v>46675</x:v>
      </x:c>
      <x:c r="C23" s="182" t="n">
        <x:f>SUM(H23,N23,T23,Z23,AF23,AL23,AR23,AX23,BD23,BJ23)</x:f>
        <x:v>11838.458753234718</x:v>
      </x:c>
      <x:c r="D23" s="182" t="n">
        <x:f>SUM(I23,O23,U23,AA23,AG23,AM23,AS23,AY23,BE23,BK23)</x:f>
        <x:v>154.08278021336955</x:v>
      </x:c>
      <x:c r="E23" s="182" t="n">
        <x:f>SUM(J23,P23,V23,AB23,AH23,AN23,AT23,AZ23,BF23,BL23)+SUM(L23,R23,X23,AD23,AJ23,AP23,AV23,BB23,BH23,BN23)</x:f>
        <x:v>1150</x:v>
      </x:c>
      <x:c r="F23" s="182" t="n">
        <x:f>SUM(M23,S23,Y23,AE23,AK23,AQ23,AW23,BC23,BI23,BO23)</x:f>
        <x:v>10842.541533448088</x:v>
      </x:c>
      <x:c r="G23" s="182" t="n">
        <x:f>MAX(0,Inputs!$B$12-SUM(J23,P23,V23,AB23,AH23,AN23,AT23,AZ23,BF23,BL23))</x:f>
        <x:v>596.5398315230592</x:v>
      </x:c>
      <x:c r="H23" s="180" t="n">
        <x:f>M22</x:f>
        <x:v>6089.634447364661</x:v>
      </x:c>
      <x:c r="I23" s="180" t="n">
        <x:f>IF(H23&lt;=0,0,H23*IFERROR(INDEX(Inputs!$E$15:$E$24,MATCH(1,Inputs!$K$15:$K$24,0)),0)/12)</x:f>
        <x:v>101.44316050234966</x:v>
      </x:c>
      <x:c r="J23" s="180" t="n">
        <x:f>MIN(H23+I23,IF(H23&gt;0,IFERROR(INDEX(Inputs!$H$15:$H$24,MATCH(1,Inputs!$K$15:$K$24,0)),0),0))</x:f>
        <x:v>300</x:v>
      </x:c>
      <x:c r="K23" s="180" t="n">
        <x:f>MAX(0,H23+I23-J23)</x:f>
        <x:v>5891.0776078670115</x:v>
      </x:c>
      <x:c r="L23" s="180" t="n">
        <x:f>MIN(K23,MAX(0,$G23-0))</x:f>
        <x:v>596.5398315230592</x:v>
      </x:c>
      <x:c r="M23" s="180" t="n">
        <x:f>MAX(0,K23-L23)</x:f>
        <x:v>5294.537776343952</x:v>
      </x:c>
      <x:c r="N23" s="180" t="n">
        <x:f>S22</x:f>
        <x:v>5745.385600644896</x:v>
      </x:c>
      <x:c r="O23" s="180" t="n">
        <x:f>IF(N23&lt;=0,0,N23*IFERROR(INDEX(Inputs!$E$15:$E$24,MATCH(2,Inputs!$K$15:$K$24,0)),0)/12)</x:f>
        <x:v>52.61815645923951</x:v>
      </x:c>
      <x:c r="P23" s="180" t="n">
        <x:f>MIN(N23+O23,IF(N23&gt;0,IFERROR(INDEX(Inputs!$H$15:$H$24,MATCH(2,Inputs!$K$15:$K$24,0)),0),0))</x:f>
        <x:v>250</x:v>
      </x:c>
      <x:c r="Q23" s="180" t="n">
        <x:f>MAX(0,N23+O23-P23)</x:f>
        <x:v>5548.003757104136</x:v>
      </x:c>
      <x:c r="R23" s="180" t="n">
        <x:f>MIN(Q23,MAX(0,$G23-SUM(K23)))</x:f>
        <x:v>0</x:v>
      </x:c>
      <x:c r="S23" s="180" t="n">
        <x:f>MAX(0,Q23-R23)</x:f>
        <x:v>5548.003757104136</x:v>
      </x:c>
      <x:c r="T23" s="180" t="n">
        <x:f>Y22</x:f>
        <x:v>3.4387052251604473</x:v>
      </x:c>
      <x:c r="U23" s="180" t="n">
        <x:f>IF(T23&lt;=0,0,T23*IFERROR(INDEX(Inputs!$E$15:$E$24,MATCH(3,Inputs!$K$15:$K$24,0)),0)/12)</x:f>
        <x:v>0.021463251780376457</x:v>
      </x:c>
      <x:c r="V23" s="180" t="n">
        <x:f>MIN(T23+U23,IF(T23&gt;0,IFERROR(INDEX(Inputs!$H$15:$H$24,MATCH(3,Inputs!$K$15:$K$24,0)),0),0))</x:f>
        <x:v>3.4601684769408236</x:v>
      </x:c>
      <x:c r="W23" s="180" t="n">
        <x:f>MAX(0,T23+U23-V23)</x:f>
        <x:v>0</x:v>
      </x:c>
      <x:c r="X23" s="180" t="n">
        <x:f>MIN(W23,MAX(0,$G23-SUM(K23,Q23)))</x:f>
        <x:v>0</x:v>
      </x:c>
      <x:c r="Y23" s="180" t="n">
        <x:f>MAX(0,W23-X23)</x:f>
        <x:v>0</x:v>
      </x:c>
      <x:c r="Z23" s="180" t="n">
        <x:f>AE22</x:f>
        <x:v>0</x:v>
      </x:c>
      <x:c r="AA23" s="180" t="n">
        <x:f>IF(Z23&lt;=0,0,Z23*IFERROR(INDEX(Inputs!$E$15:$E$24,MATCH(4,Inputs!$K$15:$K$24,0)),0)/12)</x:f>
        <x:v>0</x:v>
      </x:c>
      <x:c r="AB23" s="180" t="n">
        <x:f>MIN(Z23+AA23,IF(Z23&gt;0,IFERROR(INDEX(Inputs!$H$15:$H$24,MATCH(4,Inputs!$K$15:$K$24,0)),0),0))</x:f>
        <x:v>0</x:v>
      </x:c>
      <x:c r="AC23" s="180" t="n">
        <x:f>MAX(0,Z23+AA23-AB23)</x:f>
        <x:v>0</x:v>
      </x:c>
      <x:c r="AD23" s="180" t="n">
        <x:f>MIN(AC23,MAX(0,$G23-SUM(K23,Q23,W23)))</x:f>
        <x:v>0</x:v>
      </x:c>
      <x:c r="AE23" s="180" t="n">
        <x:f>MAX(0,AC23-AD23)</x:f>
        <x:v>0</x:v>
      </x:c>
      <x:c r="AF23" s="180" t="n">
        <x:f>AK22</x:f>
        <x:v>0</x:v>
      </x:c>
      <x:c r="AG23" s="180" t="n">
        <x:f>IF(AF23&lt;=0,0,AF23*IFERROR(INDEX(Inputs!$E$15:$E$24,MATCH(5,Inputs!$K$15:$K$24,0)),0)/12)</x:f>
        <x:v>0</x:v>
      </x:c>
      <x:c r="AH23" s="180" t="n">
        <x:f>MIN(AF23+AG23,IF(AF23&gt;0,IFERROR(INDEX(Inputs!$H$15:$H$24,MATCH(5,Inputs!$K$15:$K$24,0)),0),0))</x:f>
        <x:v>0</x:v>
      </x:c>
      <x:c r="AI23" s="180" t="n">
        <x:f>MAX(0,AF23+AG23-AH23)</x:f>
        <x:v>0</x:v>
      </x:c>
      <x:c r="AJ23" s="180" t="n">
        <x:f>MIN(AI23,MAX(0,$G23-SUM(K23,Q23,W23,AC23)))</x:f>
        <x:v>0</x:v>
      </x:c>
      <x:c r="AK23" s="180" t="n">
        <x:f>MAX(0,AI23-AJ23)</x:f>
        <x:v>0</x:v>
      </x:c>
      <x:c r="AL23" s="180" t="n">
        <x:f>AQ22</x:f>
        <x:v>0</x:v>
      </x:c>
      <x:c r="AM23" s="180" t="n">
        <x:f>IF(AL23&lt;=0,0,AL23*IFERROR(INDEX(Inputs!$E$15:$E$24,MATCH(6,Inputs!$K$15:$K$24,0)),0)/12)</x:f>
        <x:v>0</x:v>
      </x:c>
      <x:c r="AN23" s="180" t="n">
        <x:f>MIN(AL23+AM23,IF(AL23&gt;0,IFERROR(INDEX(Inputs!$H$15:$H$24,MATCH(6,Inputs!$K$15:$K$24,0)),0),0))</x:f>
        <x:v>0</x:v>
      </x:c>
      <x:c r="AO23" s="180" t="n">
        <x:f>MAX(0,AL23+AM23-AN23)</x:f>
        <x:v>0</x:v>
      </x:c>
      <x:c r="AP23" s="180" t="n">
        <x:f>MIN(AO23,MAX(0,$G23-SUM(K23,Q23,W23,AC23,AI23)))</x:f>
        <x:v>0</x:v>
      </x:c>
      <x:c r="AQ23" s="180" t="n">
        <x:f>MAX(0,AO23-AP23)</x:f>
        <x:v>0</x:v>
      </x:c>
      <x:c r="AR23" s="180" t="n">
        <x:f>AW22</x:f>
        <x:v>0</x:v>
      </x:c>
      <x:c r="AS23" s="180" t="n">
        <x:f>IF(AR23&lt;=0,0,AR23*IFERROR(INDEX(Inputs!$E$15:$E$24,MATCH(7,Inputs!$K$15:$K$24,0)),0)/12)</x:f>
        <x:v>0</x:v>
      </x:c>
      <x:c r="AT23" s="180" t="n">
        <x:f>MIN(AR23+AS23,IF(AR23&gt;0,IFERROR(INDEX(Inputs!$H$15:$H$24,MATCH(7,Inputs!$K$15:$K$24,0)),0),0))</x:f>
        <x:v>0</x:v>
      </x:c>
      <x:c r="AU23" s="180" t="n">
        <x:f>MAX(0,AR23+AS23-AT23)</x:f>
        <x:v>0</x:v>
      </x:c>
      <x:c r="AV23" s="180" t="n">
        <x:f>MIN(AU23,MAX(0,$G23-SUM(K23,Q23,W23,AC23,AI23,AO23)))</x:f>
        <x:v>0</x:v>
      </x:c>
      <x:c r="AW23" s="180" t="n">
        <x:f>MAX(0,AU23-AV23)</x:f>
        <x:v>0</x:v>
      </x:c>
      <x:c r="AX23" s="180" t="n">
        <x:f>BC22</x:f>
        <x:v>0</x:v>
      </x:c>
      <x:c r="AY23" s="180" t="n">
        <x:f>IF(AX23&lt;=0,0,AX23*IFERROR(INDEX(Inputs!$E$15:$E$24,MATCH(8,Inputs!$K$15:$K$24,0)),0)/12)</x:f>
        <x:v>0</x:v>
      </x:c>
      <x:c r="AZ23" s="180" t="n">
        <x:f>MIN(AX23+AY23,IF(AX23&gt;0,IFERROR(INDEX(Inputs!$H$15:$H$24,MATCH(8,Inputs!$K$15:$K$24,0)),0),0))</x:f>
        <x:v>0</x:v>
      </x:c>
      <x:c r="BA23" s="180" t="n">
        <x:f>MAX(0,AX23+AY23-AZ23)</x:f>
        <x:v>0</x:v>
      </x:c>
      <x:c r="BB23" s="180" t="n">
        <x:f>MIN(BA23,MAX(0,$G23-SUM(K23,Q23,W23,AC23,AI23,AO23,AU23)))</x:f>
        <x:v>0</x:v>
      </x:c>
      <x:c r="BC23" s="180" t="n">
        <x:f>MAX(0,BA23-BB23)</x:f>
        <x:v>0</x:v>
      </x:c>
      <x:c r="BD23" s="180" t="n">
        <x:f>BI22</x:f>
        <x:v>0</x:v>
      </x:c>
      <x:c r="BE23" s="180" t="n">
        <x:f>IF(BD23&lt;=0,0,BD23*IFERROR(INDEX(Inputs!$E$15:$E$24,MATCH(9,Inputs!$K$15:$K$24,0)),0)/12)</x:f>
        <x:v>0</x:v>
      </x:c>
      <x:c r="BF23" s="180" t="n">
        <x:f>MIN(BD23+BE23,IF(BD23&gt;0,IFERROR(INDEX(Inputs!$H$15:$H$24,MATCH(9,Inputs!$K$15:$K$24,0)),0),0))</x:f>
        <x:v>0</x:v>
      </x:c>
      <x:c r="BG23" s="180" t="n">
        <x:f>MAX(0,BD23+BE23-BF23)</x:f>
        <x:v>0</x:v>
      </x:c>
      <x:c r="BH23" s="180" t="n">
        <x:f>MIN(BG23,MAX(0,$G23-SUM(K23,Q23,W23,AC23,AI23,AO23,AU23,BA23)))</x:f>
        <x:v>0</x:v>
      </x:c>
      <x:c r="BI23" s="180" t="n">
        <x:f>MAX(0,BG23-BH23)</x:f>
        <x:v>0</x:v>
      </x:c>
      <x:c r="BJ23" s="180" t="n">
        <x:f>BO22</x:f>
        <x:v>0</x:v>
      </x:c>
      <x:c r="BK23" s="180" t="n">
        <x:f>IF(BJ23&lt;=0,0,BJ23*IFERROR(INDEX(Inputs!$E$15:$E$24,MATCH(10,Inputs!$K$15:$K$24,0)),0)/12)</x:f>
        <x:v>0</x:v>
      </x:c>
      <x:c r="BL23" s="180" t="n">
        <x:f>MIN(BJ23+BK23,IF(BJ23&gt;0,IFERROR(INDEX(Inputs!$H$15:$H$24,MATCH(10,Inputs!$K$15:$K$24,0)),0),0))</x:f>
        <x:v>0</x:v>
      </x:c>
      <x:c r="BM23" s="180" t="n">
        <x:f>MAX(0,BJ23+BK23-BL23)</x:f>
        <x:v>0</x:v>
      </x:c>
      <x:c r="BN23" s="180" t="n">
        <x:f>MIN(BM23,MAX(0,$G23-SUM(K23,Q23,W23,AC23,AI23,AO23,AU23,BA23,BG23)))</x:f>
        <x:v>0</x:v>
      </x:c>
      <x:c r="BO23" s="192" t="n">
        <x:f>MAX(0,BM23-BN23)</x:f>
        <x:v>0</x:v>
      </x:c>
    </x:row>
    <x:row r="24">
      <x:c r="A24" s="191" t="n">
        <x:f>17</x:f>
        <x:v>17</x:v>
      </x:c>
      <x:c r="B24" s="178" t="n">
        <x:f>EDATE(Inputs!$B$4,A24-1)</x:f>
        <x:v>46706</x:v>
      </x:c>
      <x:c r="C24" s="182" t="n">
        <x:f>SUM(H24,N24,T24,Z24,AF24,AL24,AR24,AX24,BD24,BJ24)</x:f>
        <x:v>10842.541533448088</x:v>
      </x:c>
      <x:c r="D24" s="182" t="n">
        <x:f>SUM(I24,O24,U24,AA24,AG24,AM24,AS24,AY24,BE24,BK24)</x:f>
        <x:v>139.00864286640837</x:v>
      </x:c>
      <x:c r="E24" s="182" t="n">
        <x:f>SUM(J24,P24,V24,AB24,AH24,AN24,AT24,AZ24,BF24,BL24)+SUM(L24,R24,X24,AD24,AJ24,AP24,AV24,BB24,BH24,BN24)</x:f>
        <x:v>1150</x:v>
      </x:c>
      <x:c r="F24" s="182" t="n">
        <x:f>SUM(M24,S24,Y24,AE24,AK24,AQ24,AW24,BC24,BI24,BO24)</x:f>
        <x:v>9831.550176314497</x:v>
      </x:c>
      <x:c r="G24" s="182" t="n">
        <x:f>MAX(0,Inputs!$B$12-SUM(J24,P24,V24,AB24,AH24,AN24,AT24,AZ24,BF24,BL24))</x:f>
        <x:v>600</x:v>
      </x:c>
      <x:c r="H24" s="180" t="n">
        <x:f>M23</x:f>
        <x:v>5294.537776343952</x:v>
      </x:c>
      <x:c r="I24" s="180" t="n">
        <x:f>IF(H24&lt;=0,0,H24*IFERROR(INDEX(Inputs!$E$15:$E$24,MATCH(1,Inputs!$K$15:$K$24,0)),0)/12)</x:f>
        <x:v>88.198175124263</x:v>
      </x:c>
      <x:c r="J24" s="180" t="n">
        <x:f>MIN(H24+I24,IF(H24&gt;0,IFERROR(INDEX(Inputs!$H$15:$H$24,MATCH(1,Inputs!$K$15:$K$24,0)),0),0))</x:f>
        <x:v>300</x:v>
      </x:c>
      <x:c r="K24" s="180" t="n">
        <x:f>MAX(0,H24+I24-J24)</x:f>
        <x:v>5082.735951468215</x:v>
      </x:c>
      <x:c r="L24" s="180" t="n">
        <x:f>MIN(K24,MAX(0,$G24-0))</x:f>
        <x:v>600</x:v>
      </x:c>
      <x:c r="M24" s="180" t="n">
        <x:f>MAX(0,K24-L24)</x:f>
        <x:v>4482.735951468215</x:v>
      </x:c>
      <x:c r="N24" s="180" t="n">
        <x:f>S23</x:f>
        <x:v>5548.003757104136</x:v>
      </x:c>
      <x:c r="O24" s="180" t="n">
        <x:f>IF(N24&lt;=0,0,N24*IFERROR(INDEX(Inputs!$E$15:$E$24,MATCH(2,Inputs!$K$15:$K$24,0)),0)/12)</x:f>
        <x:v>50.81046774214537</x:v>
      </x:c>
      <x:c r="P24" s="180" t="n">
        <x:f>MIN(N24+O24,IF(N24&gt;0,IFERROR(INDEX(Inputs!$H$15:$H$24,MATCH(2,Inputs!$K$15:$K$24,0)),0),0))</x:f>
        <x:v>250</x:v>
      </x:c>
      <x:c r="Q24" s="180" t="n">
        <x:f>MAX(0,N24+O24-P24)</x:f>
        <x:v>5348.814224846281</x:v>
      </x:c>
      <x:c r="R24" s="180" t="n">
        <x:f>MIN(Q24,MAX(0,$G24-SUM(K24)))</x:f>
        <x:v>0</x:v>
      </x:c>
      <x:c r="S24" s="180" t="n">
        <x:f>MAX(0,Q24-R24)</x:f>
        <x:v>5348.814224846281</x:v>
      </x:c>
      <x:c r="T24" s="180" t="n">
        <x:f>Y23</x:f>
        <x:v>0</x:v>
      </x:c>
      <x:c r="U24" s="180" t="n">
        <x:f>IF(T24&lt;=0,0,T24*IFERROR(INDEX(Inputs!$E$15:$E$24,MATCH(3,Inputs!$K$15:$K$24,0)),0)/12)</x:f>
        <x:v>0</x:v>
      </x:c>
      <x:c r="V24" s="180" t="n">
        <x:f>MIN(T24+U24,IF(T24&gt;0,IFERROR(INDEX(Inputs!$H$15:$H$24,MATCH(3,Inputs!$K$15:$K$24,0)),0),0))</x:f>
        <x:v>0</x:v>
      </x:c>
      <x:c r="W24" s="180" t="n">
        <x:f>MAX(0,T24+U24-V24)</x:f>
        <x:v>0</x:v>
      </x:c>
      <x:c r="X24" s="180" t="n">
        <x:f>MIN(W24,MAX(0,$G24-SUM(K24,Q24)))</x:f>
        <x:v>0</x:v>
      </x:c>
      <x:c r="Y24" s="180" t="n">
        <x:f>MAX(0,W24-X24)</x:f>
        <x:v>0</x:v>
      </x:c>
      <x:c r="Z24" s="180" t="n">
        <x:f>AE23</x:f>
        <x:v>0</x:v>
      </x:c>
      <x:c r="AA24" s="180" t="n">
        <x:f>IF(Z24&lt;=0,0,Z24*IFERROR(INDEX(Inputs!$E$15:$E$24,MATCH(4,Inputs!$K$15:$K$24,0)),0)/12)</x:f>
        <x:v>0</x:v>
      </x:c>
      <x:c r="AB24" s="180" t="n">
        <x:f>MIN(Z24+AA24,IF(Z24&gt;0,IFERROR(INDEX(Inputs!$H$15:$H$24,MATCH(4,Inputs!$K$15:$K$24,0)),0),0))</x:f>
        <x:v>0</x:v>
      </x:c>
      <x:c r="AC24" s="180" t="n">
        <x:f>MAX(0,Z24+AA24-AB24)</x:f>
        <x:v>0</x:v>
      </x:c>
      <x:c r="AD24" s="180" t="n">
        <x:f>MIN(AC24,MAX(0,$G24-SUM(K24,Q24,W24)))</x:f>
        <x:v>0</x:v>
      </x:c>
      <x:c r="AE24" s="180" t="n">
        <x:f>MAX(0,AC24-AD24)</x:f>
        <x:v>0</x:v>
      </x:c>
      <x:c r="AF24" s="180" t="n">
        <x:f>AK23</x:f>
        <x:v>0</x:v>
      </x:c>
      <x:c r="AG24" s="180" t="n">
        <x:f>IF(AF24&lt;=0,0,AF24*IFERROR(INDEX(Inputs!$E$15:$E$24,MATCH(5,Inputs!$K$15:$K$24,0)),0)/12)</x:f>
        <x:v>0</x:v>
      </x:c>
      <x:c r="AH24" s="180" t="n">
        <x:f>MIN(AF24+AG24,IF(AF24&gt;0,IFERROR(INDEX(Inputs!$H$15:$H$24,MATCH(5,Inputs!$K$15:$K$24,0)),0),0))</x:f>
        <x:v>0</x:v>
      </x:c>
      <x:c r="AI24" s="180" t="n">
        <x:f>MAX(0,AF24+AG24-AH24)</x:f>
        <x:v>0</x:v>
      </x:c>
      <x:c r="AJ24" s="180" t="n">
        <x:f>MIN(AI24,MAX(0,$G24-SUM(K24,Q24,W24,AC24)))</x:f>
        <x:v>0</x:v>
      </x:c>
      <x:c r="AK24" s="180" t="n">
        <x:f>MAX(0,AI24-AJ24)</x:f>
        <x:v>0</x:v>
      </x:c>
      <x:c r="AL24" s="180" t="n">
        <x:f>AQ23</x:f>
        <x:v>0</x:v>
      </x:c>
      <x:c r="AM24" s="180" t="n">
        <x:f>IF(AL24&lt;=0,0,AL24*IFERROR(INDEX(Inputs!$E$15:$E$24,MATCH(6,Inputs!$K$15:$K$24,0)),0)/12)</x:f>
        <x:v>0</x:v>
      </x:c>
      <x:c r="AN24" s="180" t="n">
        <x:f>MIN(AL24+AM24,IF(AL24&gt;0,IFERROR(INDEX(Inputs!$H$15:$H$24,MATCH(6,Inputs!$K$15:$K$24,0)),0),0))</x:f>
        <x:v>0</x:v>
      </x:c>
      <x:c r="AO24" s="180" t="n">
        <x:f>MAX(0,AL24+AM24-AN24)</x:f>
        <x:v>0</x:v>
      </x:c>
      <x:c r="AP24" s="180" t="n">
        <x:f>MIN(AO24,MAX(0,$G24-SUM(K24,Q24,W24,AC24,AI24)))</x:f>
        <x:v>0</x:v>
      </x:c>
      <x:c r="AQ24" s="180" t="n">
        <x:f>MAX(0,AO24-AP24)</x:f>
        <x:v>0</x:v>
      </x:c>
      <x:c r="AR24" s="180" t="n">
        <x:f>AW23</x:f>
        <x:v>0</x:v>
      </x:c>
      <x:c r="AS24" s="180" t="n">
        <x:f>IF(AR24&lt;=0,0,AR24*IFERROR(INDEX(Inputs!$E$15:$E$24,MATCH(7,Inputs!$K$15:$K$24,0)),0)/12)</x:f>
        <x:v>0</x:v>
      </x:c>
      <x:c r="AT24" s="180" t="n">
        <x:f>MIN(AR24+AS24,IF(AR24&gt;0,IFERROR(INDEX(Inputs!$H$15:$H$24,MATCH(7,Inputs!$K$15:$K$24,0)),0),0))</x:f>
        <x:v>0</x:v>
      </x:c>
      <x:c r="AU24" s="180" t="n">
        <x:f>MAX(0,AR24+AS24-AT24)</x:f>
        <x:v>0</x:v>
      </x:c>
      <x:c r="AV24" s="180" t="n">
        <x:f>MIN(AU24,MAX(0,$G24-SUM(K24,Q24,W24,AC24,AI24,AO24)))</x:f>
        <x:v>0</x:v>
      </x:c>
      <x:c r="AW24" s="180" t="n">
        <x:f>MAX(0,AU24-AV24)</x:f>
        <x:v>0</x:v>
      </x:c>
      <x:c r="AX24" s="180" t="n">
        <x:f>BC23</x:f>
        <x:v>0</x:v>
      </x:c>
      <x:c r="AY24" s="180" t="n">
        <x:f>IF(AX24&lt;=0,0,AX24*IFERROR(INDEX(Inputs!$E$15:$E$24,MATCH(8,Inputs!$K$15:$K$24,0)),0)/12)</x:f>
        <x:v>0</x:v>
      </x:c>
      <x:c r="AZ24" s="180" t="n">
        <x:f>MIN(AX24+AY24,IF(AX24&gt;0,IFERROR(INDEX(Inputs!$H$15:$H$24,MATCH(8,Inputs!$K$15:$K$24,0)),0),0))</x:f>
        <x:v>0</x:v>
      </x:c>
      <x:c r="BA24" s="180" t="n">
        <x:f>MAX(0,AX24+AY24-AZ24)</x:f>
        <x:v>0</x:v>
      </x:c>
      <x:c r="BB24" s="180" t="n">
        <x:f>MIN(BA24,MAX(0,$G24-SUM(K24,Q24,W24,AC24,AI24,AO24,AU24)))</x:f>
        <x:v>0</x:v>
      </x:c>
      <x:c r="BC24" s="180" t="n">
        <x:f>MAX(0,BA24-BB24)</x:f>
        <x:v>0</x:v>
      </x:c>
      <x:c r="BD24" s="180" t="n">
        <x:f>BI23</x:f>
        <x:v>0</x:v>
      </x:c>
      <x:c r="BE24" s="180" t="n">
        <x:f>IF(BD24&lt;=0,0,BD24*IFERROR(INDEX(Inputs!$E$15:$E$24,MATCH(9,Inputs!$K$15:$K$24,0)),0)/12)</x:f>
        <x:v>0</x:v>
      </x:c>
      <x:c r="BF24" s="180" t="n">
        <x:f>MIN(BD24+BE24,IF(BD24&gt;0,IFERROR(INDEX(Inputs!$H$15:$H$24,MATCH(9,Inputs!$K$15:$K$24,0)),0),0))</x:f>
        <x:v>0</x:v>
      </x:c>
      <x:c r="BG24" s="180" t="n">
        <x:f>MAX(0,BD24+BE24-BF24)</x:f>
        <x:v>0</x:v>
      </x:c>
      <x:c r="BH24" s="180" t="n">
        <x:f>MIN(BG24,MAX(0,$G24-SUM(K24,Q24,W24,AC24,AI24,AO24,AU24,BA24)))</x:f>
        <x:v>0</x:v>
      </x:c>
      <x:c r="BI24" s="180" t="n">
        <x:f>MAX(0,BG24-BH24)</x:f>
        <x:v>0</x:v>
      </x:c>
      <x:c r="BJ24" s="180" t="n">
        <x:f>BO23</x:f>
        <x:v>0</x:v>
      </x:c>
      <x:c r="BK24" s="180" t="n">
        <x:f>IF(BJ24&lt;=0,0,BJ24*IFERROR(INDEX(Inputs!$E$15:$E$24,MATCH(10,Inputs!$K$15:$K$24,0)),0)/12)</x:f>
        <x:v>0</x:v>
      </x:c>
      <x:c r="BL24" s="180" t="n">
        <x:f>MIN(BJ24+BK24,IF(BJ24&gt;0,IFERROR(INDEX(Inputs!$H$15:$H$24,MATCH(10,Inputs!$K$15:$K$24,0)),0),0))</x:f>
        <x:v>0</x:v>
      </x:c>
      <x:c r="BM24" s="180" t="n">
        <x:f>MAX(0,BJ24+BK24-BL24)</x:f>
        <x:v>0</x:v>
      </x:c>
      <x:c r="BN24" s="180" t="n">
        <x:f>MIN(BM24,MAX(0,$G24-SUM(K24,Q24,W24,AC24,AI24,AO24,AU24,BA24,BG24)))</x:f>
        <x:v>0</x:v>
      </x:c>
      <x:c r="BO24" s="192" t="n">
        <x:f>MAX(0,BM24-BN24)</x:f>
        <x:v>0</x:v>
      </x:c>
    </x:row>
    <x:row r="25">
      <x:c r="A25" s="191" t="n">
        <x:f>18</x:f>
        <x:v>18</x:v>
      </x:c>
      <x:c r="B25" s="178" t="n">
        <x:f>EDATE(Inputs!$B$4,A25-1)</x:f>
        <x:v>46736</x:v>
      </x:c>
      <x:c r="C25" s="182" t="n">
        <x:f>SUM(H25,N25,T25,Z25,AF25,AL25,AR25,AX25,BD25,BJ25)</x:f>
        <x:v>9831.550176314497</x:v>
      </x:c>
      <x:c r="D25" s="182" t="n">
        <x:f>SUM(I25,O25,U25,AA25,AG25,AM25,AS25,AY25,BE25,BK25)</x:f>
        <x:v>123.66113333409186</x:v>
      </x:c>
      <x:c r="E25" s="182" t="n">
        <x:f>SUM(J25,P25,V25,AB25,AH25,AN25,AT25,AZ25,BF25,BL25)+SUM(L25,R25,X25,AD25,AJ25,AP25,AV25,BB25,BH25,BN25)</x:f>
        <x:v>1150</x:v>
      </x:c>
      <x:c r="F25" s="182" t="n">
        <x:f>SUM(M25,S25,Y25,AE25,AK25,AQ25,AW25,BC25,BI25,BO25)</x:f>
        <x:v>8805.211309648588</x:v>
      </x:c>
      <x:c r="G25" s="182" t="n">
        <x:f>MAX(0,Inputs!$B$12-SUM(J25,P25,V25,AB25,AH25,AN25,AT25,AZ25,BF25,BL25))</x:f>
        <x:v>600</x:v>
      </x:c>
      <x:c r="H25" s="180" t="n">
        <x:f>M24</x:f>
        <x:v>4482.735951468215</x:v>
      </x:c>
      <x:c r="I25" s="180" t="n">
        <x:f>IF(H25&lt;=0,0,H25*IFERROR(INDEX(Inputs!$E$15:$E$24,MATCH(1,Inputs!$K$15:$K$24,0)),0)/12)</x:f>
        <x:v>74.67490972487468</x:v>
      </x:c>
      <x:c r="J25" s="180" t="n">
        <x:f>MIN(H25+I25,IF(H25&gt;0,IFERROR(INDEX(Inputs!$H$15:$H$24,MATCH(1,Inputs!$K$15:$K$24,0)),0),0))</x:f>
        <x:v>300</x:v>
      </x:c>
      <x:c r="K25" s="180" t="n">
        <x:f>MAX(0,H25+I25-J25)</x:f>
        <x:v>4257.41086119309</x:v>
      </x:c>
      <x:c r="L25" s="180" t="n">
        <x:f>MIN(K25,MAX(0,$G25-0))</x:f>
        <x:v>600</x:v>
      </x:c>
      <x:c r="M25" s="180" t="n">
        <x:f>MAX(0,K25-L25)</x:f>
        <x:v>3657.4108611930897</x:v>
      </x:c>
      <x:c r="N25" s="180" t="n">
        <x:f>S24</x:f>
        <x:v>5348.814224846281</x:v>
      </x:c>
      <x:c r="O25" s="180" t="n">
        <x:f>IF(N25&lt;=0,0,N25*IFERROR(INDEX(Inputs!$E$15:$E$24,MATCH(2,Inputs!$K$15:$K$24,0)),0)/12)</x:f>
        <x:v>48.986223609217184</x:v>
      </x:c>
      <x:c r="P25" s="180" t="n">
        <x:f>MIN(N25+O25,IF(N25&gt;0,IFERROR(INDEX(Inputs!$H$15:$H$24,MATCH(2,Inputs!$K$15:$K$24,0)),0),0))</x:f>
        <x:v>250</x:v>
      </x:c>
      <x:c r="Q25" s="180" t="n">
        <x:f>MAX(0,N25+O25-P25)</x:f>
        <x:v>5147.800448455499</x:v>
      </x:c>
      <x:c r="R25" s="180" t="n">
        <x:f>MIN(Q25,MAX(0,$G25-SUM(K25)))</x:f>
        <x:v>0</x:v>
      </x:c>
      <x:c r="S25" s="180" t="n">
        <x:f>MAX(0,Q25-R25)</x:f>
        <x:v>5147.800448455499</x:v>
      </x:c>
      <x:c r="T25" s="180" t="n">
        <x:f>Y24</x:f>
        <x:v>0</x:v>
      </x:c>
      <x:c r="U25" s="180" t="n">
        <x:f>IF(T25&lt;=0,0,T25*IFERROR(INDEX(Inputs!$E$15:$E$24,MATCH(3,Inputs!$K$15:$K$24,0)),0)/12)</x:f>
        <x:v>0</x:v>
      </x:c>
      <x:c r="V25" s="180" t="n">
        <x:f>MIN(T25+U25,IF(T25&gt;0,IFERROR(INDEX(Inputs!$H$15:$H$24,MATCH(3,Inputs!$K$15:$K$24,0)),0),0))</x:f>
        <x:v>0</x:v>
      </x:c>
      <x:c r="W25" s="180" t="n">
        <x:f>MAX(0,T25+U25-V25)</x:f>
        <x:v>0</x:v>
      </x:c>
      <x:c r="X25" s="180" t="n">
        <x:f>MIN(W25,MAX(0,$G25-SUM(K25,Q25)))</x:f>
        <x:v>0</x:v>
      </x:c>
      <x:c r="Y25" s="180" t="n">
        <x:f>MAX(0,W25-X25)</x:f>
        <x:v>0</x:v>
      </x:c>
      <x:c r="Z25" s="180" t="n">
        <x:f>AE24</x:f>
        <x:v>0</x:v>
      </x:c>
      <x:c r="AA25" s="180" t="n">
        <x:f>IF(Z25&lt;=0,0,Z25*IFERROR(INDEX(Inputs!$E$15:$E$24,MATCH(4,Inputs!$K$15:$K$24,0)),0)/12)</x:f>
        <x:v>0</x:v>
      </x:c>
      <x:c r="AB25" s="180" t="n">
        <x:f>MIN(Z25+AA25,IF(Z25&gt;0,IFERROR(INDEX(Inputs!$H$15:$H$24,MATCH(4,Inputs!$K$15:$K$24,0)),0),0))</x:f>
        <x:v>0</x:v>
      </x:c>
      <x:c r="AC25" s="180" t="n">
        <x:f>MAX(0,Z25+AA25-AB25)</x:f>
        <x:v>0</x:v>
      </x:c>
      <x:c r="AD25" s="180" t="n">
        <x:f>MIN(AC25,MAX(0,$G25-SUM(K25,Q25,W25)))</x:f>
        <x:v>0</x:v>
      </x:c>
      <x:c r="AE25" s="180" t="n">
        <x:f>MAX(0,AC25-AD25)</x:f>
        <x:v>0</x:v>
      </x:c>
      <x:c r="AF25" s="180" t="n">
        <x:f>AK24</x:f>
        <x:v>0</x:v>
      </x:c>
      <x:c r="AG25" s="180" t="n">
        <x:f>IF(AF25&lt;=0,0,AF25*IFERROR(INDEX(Inputs!$E$15:$E$24,MATCH(5,Inputs!$K$15:$K$24,0)),0)/12)</x:f>
        <x:v>0</x:v>
      </x:c>
      <x:c r="AH25" s="180" t="n">
        <x:f>MIN(AF25+AG25,IF(AF25&gt;0,IFERROR(INDEX(Inputs!$H$15:$H$24,MATCH(5,Inputs!$K$15:$K$24,0)),0),0))</x:f>
        <x:v>0</x:v>
      </x:c>
      <x:c r="AI25" s="180" t="n">
        <x:f>MAX(0,AF25+AG25-AH25)</x:f>
        <x:v>0</x:v>
      </x:c>
      <x:c r="AJ25" s="180" t="n">
        <x:f>MIN(AI25,MAX(0,$G25-SUM(K25,Q25,W25,AC25)))</x:f>
        <x:v>0</x:v>
      </x:c>
      <x:c r="AK25" s="180" t="n">
        <x:f>MAX(0,AI25-AJ25)</x:f>
        <x:v>0</x:v>
      </x:c>
      <x:c r="AL25" s="180" t="n">
        <x:f>AQ24</x:f>
        <x:v>0</x:v>
      </x:c>
      <x:c r="AM25" s="180" t="n">
        <x:f>IF(AL25&lt;=0,0,AL25*IFERROR(INDEX(Inputs!$E$15:$E$24,MATCH(6,Inputs!$K$15:$K$24,0)),0)/12)</x:f>
        <x:v>0</x:v>
      </x:c>
      <x:c r="AN25" s="180" t="n">
        <x:f>MIN(AL25+AM25,IF(AL25&gt;0,IFERROR(INDEX(Inputs!$H$15:$H$24,MATCH(6,Inputs!$K$15:$K$24,0)),0),0))</x:f>
        <x:v>0</x:v>
      </x:c>
      <x:c r="AO25" s="180" t="n">
        <x:f>MAX(0,AL25+AM25-AN25)</x:f>
        <x:v>0</x:v>
      </x:c>
      <x:c r="AP25" s="180" t="n">
        <x:f>MIN(AO25,MAX(0,$G25-SUM(K25,Q25,W25,AC25,AI25)))</x:f>
        <x:v>0</x:v>
      </x:c>
      <x:c r="AQ25" s="180" t="n">
        <x:f>MAX(0,AO25-AP25)</x:f>
        <x:v>0</x:v>
      </x:c>
      <x:c r="AR25" s="180" t="n">
        <x:f>AW24</x:f>
        <x:v>0</x:v>
      </x:c>
      <x:c r="AS25" s="180" t="n">
        <x:f>IF(AR25&lt;=0,0,AR25*IFERROR(INDEX(Inputs!$E$15:$E$24,MATCH(7,Inputs!$K$15:$K$24,0)),0)/12)</x:f>
        <x:v>0</x:v>
      </x:c>
      <x:c r="AT25" s="180" t="n">
        <x:f>MIN(AR25+AS25,IF(AR25&gt;0,IFERROR(INDEX(Inputs!$H$15:$H$24,MATCH(7,Inputs!$K$15:$K$24,0)),0),0))</x:f>
        <x:v>0</x:v>
      </x:c>
      <x:c r="AU25" s="180" t="n">
        <x:f>MAX(0,AR25+AS25-AT25)</x:f>
        <x:v>0</x:v>
      </x:c>
      <x:c r="AV25" s="180" t="n">
        <x:f>MIN(AU25,MAX(0,$G25-SUM(K25,Q25,W25,AC25,AI25,AO25)))</x:f>
        <x:v>0</x:v>
      </x:c>
      <x:c r="AW25" s="180" t="n">
        <x:f>MAX(0,AU25-AV25)</x:f>
        <x:v>0</x:v>
      </x:c>
      <x:c r="AX25" s="180" t="n">
        <x:f>BC24</x:f>
        <x:v>0</x:v>
      </x:c>
      <x:c r="AY25" s="180" t="n">
        <x:f>IF(AX25&lt;=0,0,AX25*IFERROR(INDEX(Inputs!$E$15:$E$24,MATCH(8,Inputs!$K$15:$K$24,0)),0)/12)</x:f>
        <x:v>0</x:v>
      </x:c>
      <x:c r="AZ25" s="180" t="n">
        <x:f>MIN(AX25+AY25,IF(AX25&gt;0,IFERROR(INDEX(Inputs!$H$15:$H$24,MATCH(8,Inputs!$K$15:$K$24,0)),0),0))</x:f>
        <x:v>0</x:v>
      </x:c>
      <x:c r="BA25" s="180" t="n">
        <x:f>MAX(0,AX25+AY25-AZ25)</x:f>
        <x:v>0</x:v>
      </x:c>
      <x:c r="BB25" s="180" t="n">
        <x:f>MIN(BA25,MAX(0,$G25-SUM(K25,Q25,W25,AC25,AI25,AO25,AU25)))</x:f>
        <x:v>0</x:v>
      </x:c>
      <x:c r="BC25" s="180" t="n">
        <x:f>MAX(0,BA25-BB25)</x:f>
        <x:v>0</x:v>
      </x:c>
      <x:c r="BD25" s="180" t="n">
        <x:f>BI24</x:f>
        <x:v>0</x:v>
      </x:c>
      <x:c r="BE25" s="180" t="n">
        <x:f>IF(BD25&lt;=0,0,BD25*IFERROR(INDEX(Inputs!$E$15:$E$24,MATCH(9,Inputs!$K$15:$K$24,0)),0)/12)</x:f>
        <x:v>0</x:v>
      </x:c>
      <x:c r="BF25" s="180" t="n">
        <x:f>MIN(BD25+BE25,IF(BD25&gt;0,IFERROR(INDEX(Inputs!$H$15:$H$24,MATCH(9,Inputs!$K$15:$K$24,0)),0),0))</x:f>
        <x:v>0</x:v>
      </x:c>
      <x:c r="BG25" s="180" t="n">
        <x:f>MAX(0,BD25+BE25-BF25)</x:f>
        <x:v>0</x:v>
      </x:c>
      <x:c r="BH25" s="180" t="n">
        <x:f>MIN(BG25,MAX(0,$G25-SUM(K25,Q25,W25,AC25,AI25,AO25,AU25,BA25)))</x:f>
        <x:v>0</x:v>
      </x:c>
      <x:c r="BI25" s="180" t="n">
        <x:f>MAX(0,BG25-BH25)</x:f>
        <x:v>0</x:v>
      </x:c>
      <x:c r="BJ25" s="180" t="n">
        <x:f>BO24</x:f>
        <x:v>0</x:v>
      </x:c>
      <x:c r="BK25" s="180" t="n">
        <x:f>IF(BJ25&lt;=0,0,BJ25*IFERROR(INDEX(Inputs!$E$15:$E$24,MATCH(10,Inputs!$K$15:$K$24,0)),0)/12)</x:f>
        <x:v>0</x:v>
      </x:c>
      <x:c r="BL25" s="180" t="n">
        <x:f>MIN(BJ25+BK25,IF(BJ25&gt;0,IFERROR(INDEX(Inputs!$H$15:$H$24,MATCH(10,Inputs!$K$15:$K$24,0)),0),0))</x:f>
        <x:v>0</x:v>
      </x:c>
      <x:c r="BM25" s="180" t="n">
        <x:f>MAX(0,BJ25+BK25-BL25)</x:f>
        <x:v>0</x:v>
      </x:c>
      <x:c r="BN25" s="180" t="n">
        <x:f>MIN(BM25,MAX(0,$G25-SUM(K25,Q25,W25,AC25,AI25,AO25,AU25,BA25,BG25)))</x:f>
        <x:v>0</x:v>
      </x:c>
      <x:c r="BO25" s="192" t="n">
        <x:f>MAX(0,BM25-BN25)</x:f>
        <x:v>0</x:v>
      </x:c>
    </x:row>
    <x:row r="26">
      <x:c r="A26" s="191" t="n">
        <x:f>19</x:f>
        <x:v>19</x:v>
      </x:c>
      <x:c r="B26" s="178" t="n">
        <x:f>EDATE(Inputs!$B$4,A26-1)</x:f>
        <x:v>46767</x:v>
      </x:c>
      <x:c r="C26" s="182" t="n">
        <x:f>SUM(H26,N26,T26,Z26,AF26,AL26,AR26,AX26,BD26,BJ26)</x:f>
        <x:v>8805.211309648588</x:v>
      </x:c>
      <x:c r="D26" s="182" t="n">
        <x:f>SUM(I26,O26,U26,AA26,AG26,AM26,AS26,AY26,BE26,BK26)</x:f>
        <x:v>108.0716417031465</x:v>
      </x:c>
      <x:c r="E26" s="182" t="n">
        <x:f>SUM(J26,P26,V26,AB26,AH26,AN26,AT26,AZ26,BF26,BL26)+SUM(L26,R26,X26,AD26,AJ26,AP26,AV26,BB26,BH26,BN26)</x:f>
        <x:v>1150</x:v>
      </x:c>
      <x:c r="F26" s="182" t="n">
        <x:f>SUM(M26,S26,Y26,AE26,AK26,AQ26,AW26,BC26,BI26,BO26)</x:f>
        <x:v>7763.2829513517345</x:v>
      </x:c>
      <x:c r="G26" s="182" t="n">
        <x:f>MAX(0,Inputs!$B$12-SUM(J26,P26,V26,AB26,AH26,AN26,AT26,AZ26,BF26,BL26))</x:f>
        <x:v>600</x:v>
      </x:c>
      <x:c r="H26" s="180" t="n">
        <x:f>M25</x:f>
        <x:v>3657.4108611930897</x:v>
      </x:c>
      <x:c r="I26" s="180" t="n">
        <x:f>IF(H26&lt;=0,0,H26*IFERROR(INDEX(Inputs!$E$15:$E$24,MATCH(1,Inputs!$K$15:$K$24,0)),0)/12)</x:f>
        <x:v>60.92636926270822</x:v>
      </x:c>
      <x:c r="J26" s="180" t="n">
        <x:f>MIN(H26+I26,IF(H26&gt;0,IFERROR(INDEX(Inputs!$H$15:$H$24,MATCH(1,Inputs!$K$15:$K$24,0)),0),0))</x:f>
        <x:v>300</x:v>
      </x:c>
      <x:c r="K26" s="180" t="n">
        <x:f>MAX(0,H26+I26-J26)</x:f>
        <x:v>3418.337230455798</x:v>
      </x:c>
      <x:c r="L26" s="180" t="n">
        <x:f>MIN(K26,MAX(0,$G26-0))</x:f>
        <x:v>600</x:v>
      </x:c>
      <x:c r="M26" s="180" t="n">
        <x:f>MAX(0,K26-L26)</x:f>
        <x:v>2818.337230455798</x:v>
      </x:c>
      <x:c r="N26" s="180" t="n">
        <x:f>S25</x:f>
        <x:v>5147.800448455499</x:v>
      </x:c>
      <x:c r="O26" s="180" t="n">
        <x:f>IF(N26&lt;=0,0,N26*IFERROR(INDEX(Inputs!$E$15:$E$24,MATCH(2,Inputs!$K$15:$K$24,0)),0)/12)</x:f>
        <x:v>47.145272440438276</x:v>
      </x:c>
      <x:c r="P26" s="180" t="n">
        <x:f>MIN(N26+O26,IF(N26&gt;0,IFERROR(INDEX(Inputs!$H$15:$H$24,MATCH(2,Inputs!$K$15:$K$24,0)),0),0))</x:f>
        <x:v>250</x:v>
      </x:c>
      <x:c r="Q26" s="180" t="n">
        <x:f>MAX(0,N26+O26-P26)</x:f>
        <x:v>4944.945720895937</x:v>
      </x:c>
      <x:c r="R26" s="180" t="n">
        <x:f>MIN(Q26,MAX(0,$G26-SUM(K26)))</x:f>
        <x:v>0</x:v>
      </x:c>
      <x:c r="S26" s="180" t="n">
        <x:f>MAX(0,Q26-R26)</x:f>
        <x:v>4944.945720895937</x:v>
      </x:c>
      <x:c r="T26" s="180" t="n">
        <x:f>Y25</x:f>
        <x:v>0</x:v>
      </x:c>
      <x:c r="U26" s="180" t="n">
        <x:f>IF(T26&lt;=0,0,T26*IFERROR(INDEX(Inputs!$E$15:$E$24,MATCH(3,Inputs!$K$15:$K$24,0)),0)/12)</x:f>
        <x:v>0</x:v>
      </x:c>
      <x:c r="V26" s="180" t="n">
        <x:f>MIN(T26+U26,IF(T26&gt;0,IFERROR(INDEX(Inputs!$H$15:$H$24,MATCH(3,Inputs!$K$15:$K$24,0)),0),0))</x:f>
        <x:v>0</x:v>
      </x:c>
      <x:c r="W26" s="180" t="n">
        <x:f>MAX(0,T26+U26-V26)</x:f>
        <x:v>0</x:v>
      </x:c>
      <x:c r="X26" s="180" t="n">
        <x:f>MIN(W26,MAX(0,$G26-SUM(K26,Q26)))</x:f>
        <x:v>0</x:v>
      </x:c>
      <x:c r="Y26" s="180" t="n">
        <x:f>MAX(0,W26-X26)</x:f>
        <x:v>0</x:v>
      </x:c>
      <x:c r="Z26" s="180" t="n">
        <x:f>AE25</x:f>
        <x:v>0</x:v>
      </x:c>
      <x:c r="AA26" s="180" t="n">
        <x:f>IF(Z26&lt;=0,0,Z26*IFERROR(INDEX(Inputs!$E$15:$E$24,MATCH(4,Inputs!$K$15:$K$24,0)),0)/12)</x:f>
        <x:v>0</x:v>
      </x:c>
      <x:c r="AB26" s="180" t="n">
        <x:f>MIN(Z26+AA26,IF(Z26&gt;0,IFERROR(INDEX(Inputs!$H$15:$H$24,MATCH(4,Inputs!$K$15:$K$24,0)),0),0))</x:f>
        <x:v>0</x:v>
      </x:c>
      <x:c r="AC26" s="180" t="n">
        <x:f>MAX(0,Z26+AA26-AB26)</x:f>
        <x:v>0</x:v>
      </x:c>
      <x:c r="AD26" s="180" t="n">
        <x:f>MIN(AC26,MAX(0,$G26-SUM(K26,Q26,W26)))</x:f>
        <x:v>0</x:v>
      </x:c>
      <x:c r="AE26" s="180" t="n">
        <x:f>MAX(0,AC26-AD26)</x:f>
        <x:v>0</x:v>
      </x:c>
      <x:c r="AF26" s="180" t="n">
        <x:f>AK25</x:f>
        <x:v>0</x:v>
      </x:c>
      <x:c r="AG26" s="180" t="n">
        <x:f>IF(AF26&lt;=0,0,AF26*IFERROR(INDEX(Inputs!$E$15:$E$24,MATCH(5,Inputs!$K$15:$K$24,0)),0)/12)</x:f>
        <x:v>0</x:v>
      </x:c>
      <x:c r="AH26" s="180" t="n">
        <x:f>MIN(AF26+AG26,IF(AF26&gt;0,IFERROR(INDEX(Inputs!$H$15:$H$24,MATCH(5,Inputs!$K$15:$K$24,0)),0),0))</x:f>
        <x:v>0</x:v>
      </x:c>
      <x:c r="AI26" s="180" t="n">
        <x:f>MAX(0,AF26+AG26-AH26)</x:f>
        <x:v>0</x:v>
      </x:c>
      <x:c r="AJ26" s="180" t="n">
        <x:f>MIN(AI26,MAX(0,$G26-SUM(K26,Q26,W26,AC26)))</x:f>
        <x:v>0</x:v>
      </x:c>
      <x:c r="AK26" s="180" t="n">
        <x:f>MAX(0,AI26-AJ26)</x:f>
        <x:v>0</x:v>
      </x:c>
      <x:c r="AL26" s="180" t="n">
        <x:f>AQ25</x:f>
        <x:v>0</x:v>
      </x:c>
      <x:c r="AM26" s="180" t="n">
        <x:f>IF(AL26&lt;=0,0,AL26*IFERROR(INDEX(Inputs!$E$15:$E$24,MATCH(6,Inputs!$K$15:$K$24,0)),0)/12)</x:f>
        <x:v>0</x:v>
      </x:c>
      <x:c r="AN26" s="180" t="n">
        <x:f>MIN(AL26+AM26,IF(AL26&gt;0,IFERROR(INDEX(Inputs!$H$15:$H$24,MATCH(6,Inputs!$K$15:$K$24,0)),0),0))</x:f>
        <x:v>0</x:v>
      </x:c>
      <x:c r="AO26" s="180" t="n">
        <x:f>MAX(0,AL26+AM26-AN26)</x:f>
        <x:v>0</x:v>
      </x:c>
      <x:c r="AP26" s="180" t="n">
        <x:f>MIN(AO26,MAX(0,$G26-SUM(K26,Q26,W26,AC26,AI26)))</x:f>
        <x:v>0</x:v>
      </x:c>
      <x:c r="AQ26" s="180" t="n">
        <x:f>MAX(0,AO26-AP26)</x:f>
        <x:v>0</x:v>
      </x:c>
      <x:c r="AR26" s="180" t="n">
        <x:f>AW25</x:f>
        <x:v>0</x:v>
      </x:c>
      <x:c r="AS26" s="180" t="n">
        <x:f>IF(AR26&lt;=0,0,AR26*IFERROR(INDEX(Inputs!$E$15:$E$24,MATCH(7,Inputs!$K$15:$K$24,0)),0)/12)</x:f>
        <x:v>0</x:v>
      </x:c>
      <x:c r="AT26" s="180" t="n">
        <x:f>MIN(AR26+AS26,IF(AR26&gt;0,IFERROR(INDEX(Inputs!$H$15:$H$24,MATCH(7,Inputs!$K$15:$K$24,0)),0),0))</x:f>
        <x:v>0</x:v>
      </x:c>
      <x:c r="AU26" s="180" t="n">
        <x:f>MAX(0,AR26+AS26-AT26)</x:f>
        <x:v>0</x:v>
      </x:c>
      <x:c r="AV26" s="180" t="n">
        <x:f>MIN(AU26,MAX(0,$G26-SUM(K26,Q26,W26,AC26,AI26,AO26)))</x:f>
        <x:v>0</x:v>
      </x:c>
      <x:c r="AW26" s="180" t="n">
        <x:f>MAX(0,AU26-AV26)</x:f>
        <x:v>0</x:v>
      </x:c>
      <x:c r="AX26" s="180" t="n">
        <x:f>BC25</x:f>
        <x:v>0</x:v>
      </x:c>
      <x:c r="AY26" s="180" t="n">
        <x:f>IF(AX26&lt;=0,0,AX26*IFERROR(INDEX(Inputs!$E$15:$E$24,MATCH(8,Inputs!$K$15:$K$24,0)),0)/12)</x:f>
        <x:v>0</x:v>
      </x:c>
      <x:c r="AZ26" s="180" t="n">
        <x:f>MIN(AX26+AY26,IF(AX26&gt;0,IFERROR(INDEX(Inputs!$H$15:$H$24,MATCH(8,Inputs!$K$15:$K$24,0)),0),0))</x:f>
        <x:v>0</x:v>
      </x:c>
      <x:c r="BA26" s="180" t="n">
        <x:f>MAX(0,AX26+AY26-AZ26)</x:f>
        <x:v>0</x:v>
      </x:c>
      <x:c r="BB26" s="180" t="n">
        <x:f>MIN(BA26,MAX(0,$G26-SUM(K26,Q26,W26,AC26,AI26,AO26,AU26)))</x:f>
        <x:v>0</x:v>
      </x:c>
      <x:c r="BC26" s="180" t="n">
        <x:f>MAX(0,BA26-BB26)</x:f>
        <x:v>0</x:v>
      </x:c>
      <x:c r="BD26" s="180" t="n">
        <x:f>BI25</x:f>
        <x:v>0</x:v>
      </x:c>
      <x:c r="BE26" s="180" t="n">
        <x:f>IF(BD26&lt;=0,0,BD26*IFERROR(INDEX(Inputs!$E$15:$E$24,MATCH(9,Inputs!$K$15:$K$24,0)),0)/12)</x:f>
        <x:v>0</x:v>
      </x:c>
      <x:c r="BF26" s="180" t="n">
        <x:f>MIN(BD26+BE26,IF(BD26&gt;0,IFERROR(INDEX(Inputs!$H$15:$H$24,MATCH(9,Inputs!$K$15:$K$24,0)),0),0))</x:f>
        <x:v>0</x:v>
      </x:c>
      <x:c r="BG26" s="180" t="n">
        <x:f>MAX(0,BD26+BE26-BF26)</x:f>
        <x:v>0</x:v>
      </x:c>
      <x:c r="BH26" s="180" t="n">
        <x:f>MIN(BG26,MAX(0,$G26-SUM(K26,Q26,W26,AC26,AI26,AO26,AU26,BA26)))</x:f>
        <x:v>0</x:v>
      </x:c>
      <x:c r="BI26" s="180" t="n">
        <x:f>MAX(0,BG26-BH26)</x:f>
        <x:v>0</x:v>
      </x:c>
      <x:c r="BJ26" s="180" t="n">
        <x:f>BO25</x:f>
        <x:v>0</x:v>
      </x:c>
      <x:c r="BK26" s="180" t="n">
        <x:f>IF(BJ26&lt;=0,0,BJ26*IFERROR(INDEX(Inputs!$E$15:$E$24,MATCH(10,Inputs!$K$15:$K$24,0)),0)/12)</x:f>
        <x:v>0</x:v>
      </x:c>
      <x:c r="BL26" s="180" t="n">
        <x:f>MIN(BJ26+BK26,IF(BJ26&gt;0,IFERROR(INDEX(Inputs!$H$15:$H$24,MATCH(10,Inputs!$K$15:$K$24,0)),0),0))</x:f>
        <x:v>0</x:v>
      </x:c>
      <x:c r="BM26" s="180" t="n">
        <x:f>MAX(0,BJ26+BK26-BL26)</x:f>
        <x:v>0</x:v>
      </x:c>
      <x:c r="BN26" s="180" t="n">
        <x:f>MIN(BM26,MAX(0,$G26-SUM(K26,Q26,W26,AC26,AI26,AO26,AU26,BA26,BG26)))</x:f>
        <x:v>0</x:v>
      </x:c>
      <x:c r="BO26" s="192" t="n">
        <x:f>MAX(0,BM26-BN26)</x:f>
        <x:v>0</x:v>
      </x:c>
    </x:row>
    <x:row r="27">
      <x:c r="A27" s="191" t="n">
        <x:f>20</x:f>
        <x:v>20</x:v>
      </x:c>
      <x:c r="B27" s="178" t="n">
        <x:f>EDATE(Inputs!$B$4,A27-1)</x:f>
        <x:v>46798</x:v>
      </x:c>
      <x:c r="C27" s="182" t="n">
        <x:f>SUM(H27,N27,T27,Z27,AF27,AL27,AR27,AX27,BD27,BJ27)</x:f>
        <x:v>7763.2829513517345</x:v>
      </x:c>
      <x:c r="D27" s="182" t="n">
        <x:f>SUM(I27,O27,U27,AA27,AG27,AM27,AS27,AY27,BE27,BK27)</x:f>
        <x:v>92.23626225788146</x:v>
      </x:c>
      <x:c r="E27" s="182" t="n">
        <x:f>SUM(J27,P27,V27,AB27,AH27,AN27,AT27,AZ27,BF27,BL27)+SUM(L27,R27,X27,AD27,AJ27,AP27,AV27,BB27,BH27,BN27)</x:f>
        <x:v>1150</x:v>
      </x:c>
      <x:c r="F27" s="182" t="n">
        <x:f>SUM(M27,S27,Y27,AE27,AK27,AQ27,AW27,BC27,BI27,BO27)</x:f>
        <x:v>6705.519213609616</x:v>
      </x:c>
      <x:c r="G27" s="182" t="n">
        <x:f>MAX(0,Inputs!$B$12-SUM(J27,P27,V27,AB27,AH27,AN27,AT27,AZ27,BF27,BL27))</x:f>
        <x:v>600</x:v>
      </x:c>
      <x:c r="H27" s="180" t="n">
        <x:f>M26</x:f>
        <x:v>2818.337230455798</x:v>
      </x:c>
      <x:c r="I27" s="180" t="n">
        <x:f>IF(H27&lt;=0,0,H27*IFERROR(INDEX(Inputs!$E$15:$E$24,MATCH(1,Inputs!$K$15:$K$24,0)),0)/12)</x:f>
        <x:v>46.94880103067617</x:v>
      </x:c>
      <x:c r="J27" s="180" t="n">
        <x:f>MIN(H27+I27,IF(H27&gt;0,IFERROR(INDEX(Inputs!$H$15:$H$24,MATCH(1,Inputs!$K$15:$K$24,0)),0),0))</x:f>
        <x:v>300</x:v>
      </x:c>
      <x:c r="K27" s="180" t="n">
        <x:f>MAX(0,H27+I27-J27)</x:f>
        <x:v>2565.2860314864743</x:v>
      </x:c>
      <x:c r="L27" s="180" t="n">
        <x:f>MIN(K27,MAX(0,$G27-0))</x:f>
        <x:v>600</x:v>
      </x:c>
      <x:c r="M27" s="180" t="n">
        <x:f>MAX(0,K27-L27)</x:f>
        <x:v>1965.2860314864743</x:v>
      </x:c>
      <x:c r="N27" s="180" t="n">
        <x:f>S26</x:f>
        <x:v>4944.945720895937</x:v>
      </x:c>
      <x:c r="O27" s="180" t="n">
        <x:f>IF(N27&lt;=0,0,N27*IFERROR(INDEX(Inputs!$E$15:$E$24,MATCH(2,Inputs!$K$15:$K$24,0)),0)/12)</x:f>
        <x:v>45.287461227205284</x:v>
      </x:c>
      <x:c r="P27" s="180" t="n">
        <x:f>MIN(N27+O27,IF(N27&gt;0,IFERROR(INDEX(Inputs!$H$15:$H$24,MATCH(2,Inputs!$K$15:$K$24,0)),0),0))</x:f>
        <x:v>250</x:v>
      </x:c>
      <x:c r="Q27" s="180" t="n">
        <x:f>MAX(0,N27+O27-P27)</x:f>
        <x:v>4740.233182123142</x:v>
      </x:c>
      <x:c r="R27" s="180" t="n">
        <x:f>MIN(Q27,MAX(0,$G27-SUM(K27)))</x:f>
        <x:v>0</x:v>
      </x:c>
      <x:c r="S27" s="180" t="n">
        <x:f>MAX(0,Q27-R27)</x:f>
        <x:v>4740.233182123142</x:v>
      </x:c>
      <x:c r="T27" s="180" t="n">
        <x:f>Y26</x:f>
        <x:v>0</x:v>
      </x:c>
      <x:c r="U27" s="180" t="n">
        <x:f>IF(T27&lt;=0,0,T27*IFERROR(INDEX(Inputs!$E$15:$E$24,MATCH(3,Inputs!$K$15:$K$24,0)),0)/12)</x:f>
        <x:v>0</x:v>
      </x:c>
      <x:c r="V27" s="180" t="n">
        <x:f>MIN(T27+U27,IF(T27&gt;0,IFERROR(INDEX(Inputs!$H$15:$H$24,MATCH(3,Inputs!$K$15:$K$24,0)),0),0))</x:f>
        <x:v>0</x:v>
      </x:c>
      <x:c r="W27" s="180" t="n">
        <x:f>MAX(0,T27+U27-V27)</x:f>
        <x:v>0</x:v>
      </x:c>
      <x:c r="X27" s="180" t="n">
        <x:f>MIN(W27,MAX(0,$G27-SUM(K27,Q27)))</x:f>
        <x:v>0</x:v>
      </x:c>
      <x:c r="Y27" s="180" t="n">
        <x:f>MAX(0,W27-X27)</x:f>
        <x:v>0</x:v>
      </x:c>
      <x:c r="Z27" s="180" t="n">
        <x:f>AE26</x:f>
        <x:v>0</x:v>
      </x:c>
      <x:c r="AA27" s="180" t="n">
        <x:f>IF(Z27&lt;=0,0,Z27*IFERROR(INDEX(Inputs!$E$15:$E$24,MATCH(4,Inputs!$K$15:$K$24,0)),0)/12)</x:f>
        <x:v>0</x:v>
      </x:c>
      <x:c r="AB27" s="180" t="n">
        <x:f>MIN(Z27+AA27,IF(Z27&gt;0,IFERROR(INDEX(Inputs!$H$15:$H$24,MATCH(4,Inputs!$K$15:$K$24,0)),0),0))</x:f>
        <x:v>0</x:v>
      </x:c>
      <x:c r="AC27" s="180" t="n">
        <x:f>MAX(0,Z27+AA27-AB27)</x:f>
        <x:v>0</x:v>
      </x:c>
      <x:c r="AD27" s="180" t="n">
        <x:f>MIN(AC27,MAX(0,$G27-SUM(K27,Q27,W27)))</x:f>
        <x:v>0</x:v>
      </x:c>
      <x:c r="AE27" s="180" t="n">
        <x:f>MAX(0,AC27-AD27)</x:f>
        <x:v>0</x:v>
      </x:c>
      <x:c r="AF27" s="180" t="n">
        <x:f>AK26</x:f>
        <x:v>0</x:v>
      </x:c>
      <x:c r="AG27" s="180" t="n">
        <x:f>IF(AF27&lt;=0,0,AF27*IFERROR(INDEX(Inputs!$E$15:$E$24,MATCH(5,Inputs!$K$15:$K$24,0)),0)/12)</x:f>
        <x:v>0</x:v>
      </x:c>
      <x:c r="AH27" s="180" t="n">
        <x:f>MIN(AF27+AG27,IF(AF27&gt;0,IFERROR(INDEX(Inputs!$H$15:$H$24,MATCH(5,Inputs!$K$15:$K$24,0)),0),0))</x:f>
        <x:v>0</x:v>
      </x:c>
      <x:c r="AI27" s="180" t="n">
        <x:f>MAX(0,AF27+AG27-AH27)</x:f>
        <x:v>0</x:v>
      </x:c>
      <x:c r="AJ27" s="180" t="n">
        <x:f>MIN(AI27,MAX(0,$G27-SUM(K27,Q27,W27,AC27)))</x:f>
        <x:v>0</x:v>
      </x:c>
      <x:c r="AK27" s="180" t="n">
        <x:f>MAX(0,AI27-AJ27)</x:f>
        <x:v>0</x:v>
      </x:c>
      <x:c r="AL27" s="180" t="n">
        <x:f>AQ26</x:f>
        <x:v>0</x:v>
      </x:c>
      <x:c r="AM27" s="180" t="n">
        <x:f>IF(AL27&lt;=0,0,AL27*IFERROR(INDEX(Inputs!$E$15:$E$24,MATCH(6,Inputs!$K$15:$K$24,0)),0)/12)</x:f>
        <x:v>0</x:v>
      </x:c>
      <x:c r="AN27" s="180" t="n">
        <x:f>MIN(AL27+AM27,IF(AL27&gt;0,IFERROR(INDEX(Inputs!$H$15:$H$24,MATCH(6,Inputs!$K$15:$K$24,0)),0),0))</x:f>
        <x:v>0</x:v>
      </x:c>
      <x:c r="AO27" s="180" t="n">
        <x:f>MAX(0,AL27+AM27-AN27)</x:f>
        <x:v>0</x:v>
      </x:c>
      <x:c r="AP27" s="180" t="n">
        <x:f>MIN(AO27,MAX(0,$G27-SUM(K27,Q27,W27,AC27,AI27)))</x:f>
        <x:v>0</x:v>
      </x:c>
      <x:c r="AQ27" s="180" t="n">
        <x:f>MAX(0,AO27-AP27)</x:f>
        <x:v>0</x:v>
      </x:c>
      <x:c r="AR27" s="180" t="n">
        <x:f>AW26</x:f>
        <x:v>0</x:v>
      </x:c>
      <x:c r="AS27" s="180" t="n">
        <x:f>IF(AR27&lt;=0,0,AR27*IFERROR(INDEX(Inputs!$E$15:$E$24,MATCH(7,Inputs!$K$15:$K$24,0)),0)/12)</x:f>
        <x:v>0</x:v>
      </x:c>
      <x:c r="AT27" s="180" t="n">
        <x:f>MIN(AR27+AS27,IF(AR27&gt;0,IFERROR(INDEX(Inputs!$H$15:$H$24,MATCH(7,Inputs!$K$15:$K$24,0)),0),0))</x:f>
        <x:v>0</x:v>
      </x:c>
      <x:c r="AU27" s="180" t="n">
        <x:f>MAX(0,AR27+AS27-AT27)</x:f>
        <x:v>0</x:v>
      </x:c>
      <x:c r="AV27" s="180" t="n">
        <x:f>MIN(AU27,MAX(0,$G27-SUM(K27,Q27,W27,AC27,AI27,AO27)))</x:f>
        <x:v>0</x:v>
      </x:c>
      <x:c r="AW27" s="180" t="n">
        <x:f>MAX(0,AU27-AV27)</x:f>
        <x:v>0</x:v>
      </x:c>
      <x:c r="AX27" s="180" t="n">
        <x:f>BC26</x:f>
        <x:v>0</x:v>
      </x:c>
      <x:c r="AY27" s="180" t="n">
        <x:f>IF(AX27&lt;=0,0,AX27*IFERROR(INDEX(Inputs!$E$15:$E$24,MATCH(8,Inputs!$K$15:$K$24,0)),0)/12)</x:f>
        <x:v>0</x:v>
      </x:c>
      <x:c r="AZ27" s="180" t="n">
        <x:f>MIN(AX27+AY27,IF(AX27&gt;0,IFERROR(INDEX(Inputs!$H$15:$H$24,MATCH(8,Inputs!$K$15:$K$24,0)),0),0))</x:f>
        <x:v>0</x:v>
      </x:c>
      <x:c r="BA27" s="180" t="n">
        <x:f>MAX(0,AX27+AY27-AZ27)</x:f>
        <x:v>0</x:v>
      </x:c>
      <x:c r="BB27" s="180" t="n">
        <x:f>MIN(BA27,MAX(0,$G27-SUM(K27,Q27,W27,AC27,AI27,AO27,AU27)))</x:f>
        <x:v>0</x:v>
      </x:c>
      <x:c r="BC27" s="180" t="n">
        <x:f>MAX(0,BA27-BB27)</x:f>
        <x:v>0</x:v>
      </x:c>
      <x:c r="BD27" s="180" t="n">
        <x:f>BI26</x:f>
        <x:v>0</x:v>
      </x:c>
      <x:c r="BE27" s="180" t="n">
        <x:f>IF(BD27&lt;=0,0,BD27*IFERROR(INDEX(Inputs!$E$15:$E$24,MATCH(9,Inputs!$K$15:$K$24,0)),0)/12)</x:f>
        <x:v>0</x:v>
      </x:c>
      <x:c r="BF27" s="180" t="n">
        <x:f>MIN(BD27+BE27,IF(BD27&gt;0,IFERROR(INDEX(Inputs!$H$15:$H$24,MATCH(9,Inputs!$K$15:$K$24,0)),0),0))</x:f>
        <x:v>0</x:v>
      </x:c>
      <x:c r="BG27" s="180" t="n">
        <x:f>MAX(0,BD27+BE27-BF27)</x:f>
        <x:v>0</x:v>
      </x:c>
      <x:c r="BH27" s="180" t="n">
        <x:f>MIN(BG27,MAX(0,$G27-SUM(K27,Q27,W27,AC27,AI27,AO27,AU27,BA27)))</x:f>
        <x:v>0</x:v>
      </x:c>
      <x:c r="BI27" s="180" t="n">
        <x:f>MAX(0,BG27-BH27)</x:f>
        <x:v>0</x:v>
      </x:c>
      <x:c r="BJ27" s="180" t="n">
        <x:f>BO26</x:f>
        <x:v>0</x:v>
      </x:c>
      <x:c r="BK27" s="180" t="n">
        <x:f>IF(BJ27&lt;=0,0,BJ27*IFERROR(INDEX(Inputs!$E$15:$E$24,MATCH(10,Inputs!$K$15:$K$24,0)),0)/12)</x:f>
        <x:v>0</x:v>
      </x:c>
      <x:c r="BL27" s="180" t="n">
        <x:f>MIN(BJ27+BK27,IF(BJ27&gt;0,IFERROR(INDEX(Inputs!$H$15:$H$24,MATCH(10,Inputs!$K$15:$K$24,0)),0),0))</x:f>
        <x:v>0</x:v>
      </x:c>
      <x:c r="BM27" s="180" t="n">
        <x:f>MAX(0,BJ27+BK27-BL27)</x:f>
        <x:v>0</x:v>
      </x:c>
      <x:c r="BN27" s="180" t="n">
        <x:f>MIN(BM27,MAX(0,$G27-SUM(K27,Q27,W27,AC27,AI27,AO27,AU27,BA27,BG27)))</x:f>
        <x:v>0</x:v>
      </x:c>
      <x:c r="BO27" s="192" t="n">
        <x:f>MAX(0,BM27-BN27)</x:f>
        <x:v>0</x:v>
      </x:c>
    </x:row>
    <x:row r="28">
      <x:c r="A28" s="191" t="n">
        <x:f>21</x:f>
        <x:v>21</x:v>
      </x:c>
      <x:c r="B28" s="178" t="n">
        <x:f>EDATE(Inputs!$B$4,A28-1)</x:f>
        <x:v>46827</x:v>
      </x:c>
      <x:c r="C28" s="182" t="n">
        <x:f>SUM(H28,N28,T28,Z28,AF28,AL28,AR28,AX28,BD28,BJ28)</x:f>
        <x:v>6705.519213609616</x:v>
      </x:c>
      <x:c r="D28" s="182" t="n">
        <x:f>SUM(I28,O28,U28,AA28,AG28,AM28,AS28,AY28,BE28,BK28)</x:f>
        <x:v>76.15102536745663</x:v>
      </x:c>
      <x:c r="E28" s="182" t="n">
        <x:f>SUM(J28,P28,V28,AB28,AH28,AN28,AT28,AZ28,BF28,BL28)+SUM(L28,R28,X28,AD28,AJ28,AP28,AV28,BB28,BH28,BN28)</x:f>
        <x:v>1150</x:v>
      </x:c>
      <x:c r="F28" s="182" t="n">
        <x:f>SUM(M28,S28,Y28,AE28,AK28,AQ28,AW28,BC28,BI28,BO28)</x:f>
        <x:v>5631.670238977073</x:v>
      </x:c>
      <x:c r="G28" s="182" t="n">
        <x:f>MAX(0,Inputs!$B$12-SUM(J28,P28,V28,AB28,AH28,AN28,AT28,AZ28,BF28,BL28))</x:f>
        <x:v>600</x:v>
      </x:c>
      <x:c r="H28" s="180" t="n">
        <x:f>M27</x:f>
        <x:v>1965.2860314864743</x:v>
      </x:c>
      <x:c r="I28" s="180" t="n">
        <x:f>IF(H28&lt;=0,0,H28*IFERROR(INDEX(Inputs!$E$15:$E$24,MATCH(1,Inputs!$K$15:$K$24,0)),0)/12)</x:f>
        <x:v>32.738389807845515</x:v>
      </x:c>
      <x:c r="J28" s="180" t="n">
        <x:f>MIN(H28+I28,IF(H28&gt;0,IFERROR(INDEX(Inputs!$H$15:$H$24,MATCH(1,Inputs!$K$15:$K$24,0)),0),0))</x:f>
        <x:v>300</x:v>
      </x:c>
      <x:c r="K28" s="180" t="n">
        <x:f>MAX(0,H28+I28-J28)</x:f>
        <x:v>1698.0244212943198</x:v>
      </x:c>
      <x:c r="L28" s="180" t="n">
        <x:f>MIN(K28,MAX(0,$G28-0))</x:f>
        <x:v>600</x:v>
      </x:c>
      <x:c r="M28" s="180" t="n">
        <x:f>MAX(0,K28-L28)</x:f>
        <x:v>1098.0244212943198</x:v>
      </x:c>
      <x:c r="N28" s="180" t="n">
        <x:f>S27</x:f>
        <x:v>4740.233182123142</x:v>
      </x:c>
      <x:c r="O28" s="180" t="n">
        <x:f>IF(N28&lt;=0,0,N28*IFERROR(INDEX(Inputs!$E$15:$E$24,MATCH(2,Inputs!$K$15:$K$24,0)),0)/12)</x:f>
        <x:v>43.41263555961111</x:v>
      </x:c>
      <x:c r="P28" s="180" t="n">
        <x:f>MIN(N28+O28,IF(N28&gt;0,IFERROR(INDEX(Inputs!$H$15:$H$24,MATCH(2,Inputs!$K$15:$K$24,0)),0),0))</x:f>
        <x:v>250</x:v>
      </x:c>
      <x:c r="Q28" s="180" t="n">
        <x:f>MAX(0,N28+O28-P28)</x:f>
        <x:v>4533.645817682753</x:v>
      </x:c>
      <x:c r="R28" s="180" t="n">
        <x:f>MIN(Q28,MAX(0,$G28-SUM(K28)))</x:f>
        <x:v>0</x:v>
      </x:c>
      <x:c r="S28" s="180" t="n">
        <x:f>MAX(0,Q28-R28)</x:f>
        <x:v>4533.645817682753</x:v>
      </x:c>
      <x:c r="T28" s="180" t="n">
        <x:f>Y27</x:f>
        <x:v>0</x:v>
      </x:c>
      <x:c r="U28" s="180" t="n">
        <x:f>IF(T28&lt;=0,0,T28*IFERROR(INDEX(Inputs!$E$15:$E$24,MATCH(3,Inputs!$K$15:$K$24,0)),0)/12)</x:f>
        <x:v>0</x:v>
      </x:c>
      <x:c r="V28" s="180" t="n">
        <x:f>MIN(T28+U28,IF(T28&gt;0,IFERROR(INDEX(Inputs!$H$15:$H$24,MATCH(3,Inputs!$K$15:$K$24,0)),0),0))</x:f>
        <x:v>0</x:v>
      </x:c>
      <x:c r="W28" s="180" t="n">
        <x:f>MAX(0,T28+U28-V28)</x:f>
        <x:v>0</x:v>
      </x:c>
      <x:c r="X28" s="180" t="n">
        <x:f>MIN(W28,MAX(0,$G28-SUM(K28,Q28)))</x:f>
        <x:v>0</x:v>
      </x:c>
      <x:c r="Y28" s="180" t="n">
        <x:f>MAX(0,W28-X28)</x:f>
        <x:v>0</x:v>
      </x:c>
      <x:c r="Z28" s="180" t="n">
        <x:f>AE27</x:f>
        <x:v>0</x:v>
      </x:c>
      <x:c r="AA28" s="180" t="n">
        <x:f>IF(Z28&lt;=0,0,Z28*IFERROR(INDEX(Inputs!$E$15:$E$24,MATCH(4,Inputs!$K$15:$K$24,0)),0)/12)</x:f>
        <x:v>0</x:v>
      </x:c>
      <x:c r="AB28" s="180" t="n">
        <x:f>MIN(Z28+AA28,IF(Z28&gt;0,IFERROR(INDEX(Inputs!$H$15:$H$24,MATCH(4,Inputs!$K$15:$K$24,0)),0),0))</x:f>
        <x:v>0</x:v>
      </x:c>
      <x:c r="AC28" s="180" t="n">
        <x:f>MAX(0,Z28+AA28-AB28)</x:f>
        <x:v>0</x:v>
      </x:c>
      <x:c r="AD28" s="180" t="n">
        <x:f>MIN(AC28,MAX(0,$G28-SUM(K28,Q28,W28)))</x:f>
        <x:v>0</x:v>
      </x:c>
      <x:c r="AE28" s="180" t="n">
        <x:f>MAX(0,AC28-AD28)</x:f>
        <x:v>0</x:v>
      </x:c>
      <x:c r="AF28" s="180" t="n">
        <x:f>AK27</x:f>
        <x:v>0</x:v>
      </x:c>
      <x:c r="AG28" s="180" t="n">
        <x:f>IF(AF28&lt;=0,0,AF28*IFERROR(INDEX(Inputs!$E$15:$E$24,MATCH(5,Inputs!$K$15:$K$24,0)),0)/12)</x:f>
        <x:v>0</x:v>
      </x:c>
      <x:c r="AH28" s="180" t="n">
        <x:f>MIN(AF28+AG28,IF(AF28&gt;0,IFERROR(INDEX(Inputs!$H$15:$H$24,MATCH(5,Inputs!$K$15:$K$24,0)),0),0))</x:f>
        <x:v>0</x:v>
      </x:c>
      <x:c r="AI28" s="180" t="n">
        <x:f>MAX(0,AF28+AG28-AH28)</x:f>
        <x:v>0</x:v>
      </x:c>
      <x:c r="AJ28" s="180" t="n">
        <x:f>MIN(AI28,MAX(0,$G28-SUM(K28,Q28,W28,AC28)))</x:f>
        <x:v>0</x:v>
      </x:c>
      <x:c r="AK28" s="180" t="n">
        <x:f>MAX(0,AI28-AJ28)</x:f>
        <x:v>0</x:v>
      </x:c>
      <x:c r="AL28" s="180" t="n">
        <x:f>AQ27</x:f>
        <x:v>0</x:v>
      </x:c>
      <x:c r="AM28" s="180" t="n">
        <x:f>IF(AL28&lt;=0,0,AL28*IFERROR(INDEX(Inputs!$E$15:$E$24,MATCH(6,Inputs!$K$15:$K$24,0)),0)/12)</x:f>
        <x:v>0</x:v>
      </x:c>
      <x:c r="AN28" s="180" t="n">
        <x:f>MIN(AL28+AM28,IF(AL28&gt;0,IFERROR(INDEX(Inputs!$H$15:$H$24,MATCH(6,Inputs!$K$15:$K$24,0)),0),0))</x:f>
        <x:v>0</x:v>
      </x:c>
      <x:c r="AO28" s="180" t="n">
        <x:f>MAX(0,AL28+AM28-AN28)</x:f>
        <x:v>0</x:v>
      </x:c>
      <x:c r="AP28" s="180" t="n">
        <x:f>MIN(AO28,MAX(0,$G28-SUM(K28,Q28,W28,AC28,AI28)))</x:f>
        <x:v>0</x:v>
      </x:c>
      <x:c r="AQ28" s="180" t="n">
        <x:f>MAX(0,AO28-AP28)</x:f>
        <x:v>0</x:v>
      </x:c>
      <x:c r="AR28" s="180" t="n">
        <x:f>AW27</x:f>
        <x:v>0</x:v>
      </x:c>
      <x:c r="AS28" s="180" t="n">
        <x:f>IF(AR28&lt;=0,0,AR28*IFERROR(INDEX(Inputs!$E$15:$E$24,MATCH(7,Inputs!$K$15:$K$24,0)),0)/12)</x:f>
        <x:v>0</x:v>
      </x:c>
      <x:c r="AT28" s="180" t="n">
        <x:f>MIN(AR28+AS28,IF(AR28&gt;0,IFERROR(INDEX(Inputs!$H$15:$H$24,MATCH(7,Inputs!$K$15:$K$24,0)),0),0))</x:f>
        <x:v>0</x:v>
      </x:c>
      <x:c r="AU28" s="180" t="n">
        <x:f>MAX(0,AR28+AS28-AT28)</x:f>
        <x:v>0</x:v>
      </x:c>
      <x:c r="AV28" s="180" t="n">
        <x:f>MIN(AU28,MAX(0,$G28-SUM(K28,Q28,W28,AC28,AI28,AO28)))</x:f>
        <x:v>0</x:v>
      </x:c>
      <x:c r="AW28" s="180" t="n">
        <x:f>MAX(0,AU28-AV28)</x:f>
        <x:v>0</x:v>
      </x:c>
      <x:c r="AX28" s="180" t="n">
        <x:f>BC27</x:f>
        <x:v>0</x:v>
      </x:c>
      <x:c r="AY28" s="180" t="n">
        <x:f>IF(AX28&lt;=0,0,AX28*IFERROR(INDEX(Inputs!$E$15:$E$24,MATCH(8,Inputs!$K$15:$K$24,0)),0)/12)</x:f>
        <x:v>0</x:v>
      </x:c>
      <x:c r="AZ28" s="180" t="n">
        <x:f>MIN(AX28+AY28,IF(AX28&gt;0,IFERROR(INDEX(Inputs!$H$15:$H$24,MATCH(8,Inputs!$K$15:$K$24,0)),0),0))</x:f>
        <x:v>0</x:v>
      </x:c>
      <x:c r="BA28" s="180" t="n">
        <x:f>MAX(0,AX28+AY28-AZ28)</x:f>
        <x:v>0</x:v>
      </x:c>
      <x:c r="BB28" s="180" t="n">
        <x:f>MIN(BA28,MAX(0,$G28-SUM(K28,Q28,W28,AC28,AI28,AO28,AU28)))</x:f>
        <x:v>0</x:v>
      </x:c>
      <x:c r="BC28" s="180" t="n">
        <x:f>MAX(0,BA28-BB28)</x:f>
        <x:v>0</x:v>
      </x:c>
      <x:c r="BD28" s="180" t="n">
        <x:f>BI27</x:f>
        <x:v>0</x:v>
      </x:c>
      <x:c r="BE28" s="180" t="n">
        <x:f>IF(BD28&lt;=0,0,BD28*IFERROR(INDEX(Inputs!$E$15:$E$24,MATCH(9,Inputs!$K$15:$K$24,0)),0)/12)</x:f>
        <x:v>0</x:v>
      </x:c>
      <x:c r="BF28" s="180" t="n">
        <x:f>MIN(BD28+BE28,IF(BD28&gt;0,IFERROR(INDEX(Inputs!$H$15:$H$24,MATCH(9,Inputs!$K$15:$K$24,0)),0),0))</x:f>
        <x:v>0</x:v>
      </x:c>
      <x:c r="BG28" s="180" t="n">
        <x:f>MAX(0,BD28+BE28-BF28)</x:f>
        <x:v>0</x:v>
      </x:c>
      <x:c r="BH28" s="180" t="n">
        <x:f>MIN(BG28,MAX(0,$G28-SUM(K28,Q28,W28,AC28,AI28,AO28,AU28,BA28)))</x:f>
        <x:v>0</x:v>
      </x:c>
      <x:c r="BI28" s="180" t="n">
        <x:f>MAX(0,BG28-BH28)</x:f>
        <x:v>0</x:v>
      </x:c>
      <x:c r="BJ28" s="180" t="n">
        <x:f>BO27</x:f>
        <x:v>0</x:v>
      </x:c>
      <x:c r="BK28" s="180" t="n">
        <x:f>IF(BJ28&lt;=0,0,BJ28*IFERROR(INDEX(Inputs!$E$15:$E$24,MATCH(10,Inputs!$K$15:$K$24,0)),0)/12)</x:f>
        <x:v>0</x:v>
      </x:c>
      <x:c r="BL28" s="180" t="n">
        <x:f>MIN(BJ28+BK28,IF(BJ28&gt;0,IFERROR(INDEX(Inputs!$H$15:$H$24,MATCH(10,Inputs!$K$15:$K$24,0)),0),0))</x:f>
        <x:v>0</x:v>
      </x:c>
      <x:c r="BM28" s="180" t="n">
        <x:f>MAX(0,BJ28+BK28-BL28)</x:f>
        <x:v>0</x:v>
      </x:c>
      <x:c r="BN28" s="180" t="n">
        <x:f>MIN(BM28,MAX(0,$G28-SUM(K28,Q28,W28,AC28,AI28,AO28,AU28,BA28,BG28)))</x:f>
        <x:v>0</x:v>
      </x:c>
      <x:c r="BO28" s="192" t="n">
        <x:f>MAX(0,BM28-BN28)</x:f>
        <x:v>0</x:v>
      </x:c>
    </x:row>
    <x:row r="29">
      <x:c r="A29" s="191" t="n">
        <x:f>22</x:f>
        <x:v>22</x:v>
      </x:c>
      <x:c r="B29" s="178" t="n">
        <x:f>EDATE(Inputs!$B$4,A29-1)</x:f>
        <x:v>46858</x:v>
      </x:c>
      <x:c r="C29" s="182" t="n">
        <x:f>SUM(H29,N29,T29,Z29,AF29,AL29,AR29,AX29,BD29,BJ29)</x:f>
        <x:v>5631.670238977073</x:v>
      </x:c>
      <x:c r="D29" s="182" t="n">
        <x:f>SUM(I29,O29,U29,AA29,AG29,AM29,AS29,AY29,BE29,BK29)</x:f>
        <x:v>59.81189643167242</x:v>
      </x:c>
      <x:c r="E29" s="182" t="n">
        <x:f>SUM(J29,P29,V29,AB29,AH29,AN29,AT29,AZ29,BF29,BL29)+SUM(L29,R29,X29,AD29,AJ29,AP29,AV29,BB29,BH29,BN29)</x:f>
        <x:v>1150</x:v>
      </x:c>
      <x:c r="F29" s="182" t="n">
        <x:f>SUM(M29,S29,Y29,AE29,AK29,AQ29,AW29,BC29,BI29,BO29)</x:f>
        <x:v>4541.482135408744</x:v>
      </x:c>
      <x:c r="G29" s="182" t="n">
        <x:f>MAX(0,Inputs!$B$12-SUM(J29,P29,V29,AB29,AH29,AN29,AT29,AZ29,BF29,BL29))</x:f>
        <x:v>600</x:v>
      </x:c>
      <x:c r="H29" s="180" t="n">
        <x:f>M28</x:f>
        <x:v>1098.0244212943198</x:v>
      </x:c>
      <x:c r="I29" s="180" t="n">
        <x:f>IF(H29&lt;=0,0,H29*IFERROR(INDEX(Inputs!$E$15:$E$24,MATCH(1,Inputs!$K$15:$K$24,0)),0)/12)</x:f>
        <x:v>18.29125681806121</x:v>
      </x:c>
      <x:c r="J29" s="180" t="n">
        <x:f>MIN(H29+I29,IF(H29&gt;0,IFERROR(INDEX(Inputs!$H$15:$H$24,MATCH(1,Inputs!$K$15:$K$24,0)),0),0))</x:f>
        <x:v>300</x:v>
      </x:c>
      <x:c r="K29" s="180" t="n">
        <x:f>MAX(0,H29+I29-J29)</x:f>
        <x:v>816.315678112381</x:v>
      </x:c>
      <x:c r="L29" s="180" t="n">
        <x:f>MIN(K29,MAX(0,$G29-0))</x:f>
        <x:v>600</x:v>
      </x:c>
      <x:c r="M29" s="180" t="n">
        <x:f>MAX(0,K29-L29)</x:f>
        <x:v>216.31567811238097</x:v>
      </x:c>
      <x:c r="N29" s="180" t="n">
        <x:f>S28</x:f>
        <x:v>4533.645817682753</x:v>
      </x:c>
      <x:c r="O29" s="180" t="n">
        <x:f>IF(N29&lt;=0,0,N29*IFERROR(INDEX(Inputs!$E$15:$E$24,MATCH(2,Inputs!$K$15:$K$24,0)),0)/12)</x:f>
        <x:v>41.52063961361121</x:v>
      </x:c>
      <x:c r="P29" s="180" t="n">
        <x:f>MIN(N29+O29,IF(N29&gt;0,IFERROR(INDEX(Inputs!$H$15:$H$24,MATCH(2,Inputs!$K$15:$K$24,0)),0),0))</x:f>
        <x:v>250</x:v>
      </x:c>
      <x:c r="Q29" s="180" t="n">
        <x:f>MAX(0,N29+O29-P29)</x:f>
        <x:v>4325.166457296364</x:v>
      </x:c>
      <x:c r="R29" s="180" t="n">
        <x:f>MIN(Q29,MAX(0,$G29-SUM(K29)))</x:f>
        <x:v>0</x:v>
      </x:c>
      <x:c r="S29" s="180" t="n">
        <x:f>MAX(0,Q29-R29)</x:f>
        <x:v>4325.166457296364</x:v>
      </x:c>
      <x:c r="T29" s="180" t="n">
        <x:f>Y28</x:f>
        <x:v>0</x:v>
      </x:c>
      <x:c r="U29" s="180" t="n">
        <x:f>IF(T29&lt;=0,0,T29*IFERROR(INDEX(Inputs!$E$15:$E$24,MATCH(3,Inputs!$K$15:$K$24,0)),0)/12)</x:f>
        <x:v>0</x:v>
      </x:c>
      <x:c r="V29" s="180" t="n">
        <x:f>MIN(T29+U29,IF(T29&gt;0,IFERROR(INDEX(Inputs!$H$15:$H$24,MATCH(3,Inputs!$K$15:$K$24,0)),0),0))</x:f>
        <x:v>0</x:v>
      </x:c>
      <x:c r="W29" s="180" t="n">
        <x:f>MAX(0,T29+U29-V29)</x:f>
        <x:v>0</x:v>
      </x:c>
      <x:c r="X29" s="180" t="n">
        <x:f>MIN(W29,MAX(0,$G29-SUM(K29,Q29)))</x:f>
        <x:v>0</x:v>
      </x:c>
      <x:c r="Y29" s="180" t="n">
        <x:f>MAX(0,W29-X29)</x:f>
        <x:v>0</x:v>
      </x:c>
      <x:c r="Z29" s="180" t="n">
        <x:f>AE28</x:f>
        <x:v>0</x:v>
      </x:c>
      <x:c r="AA29" s="180" t="n">
        <x:f>IF(Z29&lt;=0,0,Z29*IFERROR(INDEX(Inputs!$E$15:$E$24,MATCH(4,Inputs!$K$15:$K$24,0)),0)/12)</x:f>
        <x:v>0</x:v>
      </x:c>
      <x:c r="AB29" s="180" t="n">
        <x:f>MIN(Z29+AA29,IF(Z29&gt;0,IFERROR(INDEX(Inputs!$H$15:$H$24,MATCH(4,Inputs!$K$15:$K$24,0)),0),0))</x:f>
        <x:v>0</x:v>
      </x:c>
      <x:c r="AC29" s="180" t="n">
        <x:f>MAX(0,Z29+AA29-AB29)</x:f>
        <x:v>0</x:v>
      </x:c>
      <x:c r="AD29" s="180" t="n">
        <x:f>MIN(AC29,MAX(0,$G29-SUM(K29,Q29,W29)))</x:f>
        <x:v>0</x:v>
      </x:c>
      <x:c r="AE29" s="180" t="n">
        <x:f>MAX(0,AC29-AD29)</x:f>
        <x:v>0</x:v>
      </x:c>
      <x:c r="AF29" s="180" t="n">
        <x:f>AK28</x:f>
        <x:v>0</x:v>
      </x:c>
      <x:c r="AG29" s="180" t="n">
        <x:f>IF(AF29&lt;=0,0,AF29*IFERROR(INDEX(Inputs!$E$15:$E$24,MATCH(5,Inputs!$K$15:$K$24,0)),0)/12)</x:f>
        <x:v>0</x:v>
      </x:c>
      <x:c r="AH29" s="180" t="n">
        <x:f>MIN(AF29+AG29,IF(AF29&gt;0,IFERROR(INDEX(Inputs!$H$15:$H$24,MATCH(5,Inputs!$K$15:$K$24,0)),0),0))</x:f>
        <x:v>0</x:v>
      </x:c>
      <x:c r="AI29" s="180" t="n">
        <x:f>MAX(0,AF29+AG29-AH29)</x:f>
        <x:v>0</x:v>
      </x:c>
      <x:c r="AJ29" s="180" t="n">
        <x:f>MIN(AI29,MAX(0,$G29-SUM(K29,Q29,W29,AC29)))</x:f>
        <x:v>0</x:v>
      </x:c>
      <x:c r="AK29" s="180" t="n">
        <x:f>MAX(0,AI29-AJ29)</x:f>
        <x:v>0</x:v>
      </x:c>
      <x:c r="AL29" s="180" t="n">
        <x:f>AQ28</x:f>
        <x:v>0</x:v>
      </x:c>
      <x:c r="AM29" s="180" t="n">
        <x:f>IF(AL29&lt;=0,0,AL29*IFERROR(INDEX(Inputs!$E$15:$E$24,MATCH(6,Inputs!$K$15:$K$24,0)),0)/12)</x:f>
        <x:v>0</x:v>
      </x:c>
      <x:c r="AN29" s="180" t="n">
        <x:f>MIN(AL29+AM29,IF(AL29&gt;0,IFERROR(INDEX(Inputs!$H$15:$H$24,MATCH(6,Inputs!$K$15:$K$24,0)),0),0))</x:f>
        <x:v>0</x:v>
      </x:c>
      <x:c r="AO29" s="180" t="n">
        <x:f>MAX(0,AL29+AM29-AN29)</x:f>
        <x:v>0</x:v>
      </x:c>
      <x:c r="AP29" s="180" t="n">
        <x:f>MIN(AO29,MAX(0,$G29-SUM(K29,Q29,W29,AC29,AI29)))</x:f>
        <x:v>0</x:v>
      </x:c>
      <x:c r="AQ29" s="180" t="n">
        <x:f>MAX(0,AO29-AP29)</x:f>
        <x:v>0</x:v>
      </x:c>
      <x:c r="AR29" s="180" t="n">
        <x:f>AW28</x:f>
        <x:v>0</x:v>
      </x:c>
      <x:c r="AS29" s="180" t="n">
        <x:f>IF(AR29&lt;=0,0,AR29*IFERROR(INDEX(Inputs!$E$15:$E$24,MATCH(7,Inputs!$K$15:$K$24,0)),0)/12)</x:f>
        <x:v>0</x:v>
      </x:c>
      <x:c r="AT29" s="180" t="n">
        <x:f>MIN(AR29+AS29,IF(AR29&gt;0,IFERROR(INDEX(Inputs!$H$15:$H$24,MATCH(7,Inputs!$K$15:$K$24,0)),0),0))</x:f>
        <x:v>0</x:v>
      </x:c>
      <x:c r="AU29" s="180" t="n">
        <x:f>MAX(0,AR29+AS29-AT29)</x:f>
        <x:v>0</x:v>
      </x:c>
      <x:c r="AV29" s="180" t="n">
        <x:f>MIN(AU29,MAX(0,$G29-SUM(K29,Q29,W29,AC29,AI29,AO29)))</x:f>
        <x:v>0</x:v>
      </x:c>
      <x:c r="AW29" s="180" t="n">
        <x:f>MAX(0,AU29-AV29)</x:f>
        <x:v>0</x:v>
      </x:c>
      <x:c r="AX29" s="180" t="n">
        <x:f>BC28</x:f>
        <x:v>0</x:v>
      </x:c>
      <x:c r="AY29" s="180" t="n">
        <x:f>IF(AX29&lt;=0,0,AX29*IFERROR(INDEX(Inputs!$E$15:$E$24,MATCH(8,Inputs!$K$15:$K$24,0)),0)/12)</x:f>
        <x:v>0</x:v>
      </x:c>
      <x:c r="AZ29" s="180" t="n">
        <x:f>MIN(AX29+AY29,IF(AX29&gt;0,IFERROR(INDEX(Inputs!$H$15:$H$24,MATCH(8,Inputs!$K$15:$K$24,0)),0),0))</x:f>
        <x:v>0</x:v>
      </x:c>
      <x:c r="BA29" s="180" t="n">
        <x:f>MAX(0,AX29+AY29-AZ29)</x:f>
        <x:v>0</x:v>
      </x:c>
      <x:c r="BB29" s="180" t="n">
        <x:f>MIN(BA29,MAX(0,$G29-SUM(K29,Q29,W29,AC29,AI29,AO29,AU29)))</x:f>
        <x:v>0</x:v>
      </x:c>
      <x:c r="BC29" s="180" t="n">
        <x:f>MAX(0,BA29-BB29)</x:f>
        <x:v>0</x:v>
      </x:c>
      <x:c r="BD29" s="180" t="n">
        <x:f>BI28</x:f>
        <x:v>0</x:v>
      </x:c>
      <x:c r="BE29" s="180" t="n">
        <x:f>IF(BD29&lt;=0,0,BD29*IFERROR(INDEX(Inputs!$E$15:$E$24,MATCH(9,Inputs!$K$15:$K$24,0)),0)/12)</x:f>
        <x:v>0</x:v>
      </x:c>
      <x:c r="BF29" s="180" t="n">
        <x:f>MIN(BD29+BE29,IF(BD29&gt;0,IFERROR(INDEX(Inputs!$H$15:$H$24,MATCH(9,Inputs!$K$15:$K$24,0)),0),0))</x:f>
        <x:v>0</x:v>
      </x:c>
      <x:c r="BG29" s="180" t="n">
        <x:f>MAX(0,BD29+BE29-BF29)</x:f>
        <x:v>0</x:v>
      </x:c>
      <x:c r="BH29" s="180" t="n">
        <x:f>MIN(BG29,MAX(0,$G29-SUM(K29,Q29,W29,AC29,AI29,AO29,AU29,BA29)))</x:f>
        <x:v>0</x:v>
      </x:c>
      <x:c r="BI29" s="180" t="n">
        <x:f>MAX(0,BG29-BH29)</x:f>
        <x:v>0</x:v>
      </x:c>
      <x:c r="BJ29" s="180" t="n">
        <x:f>BO28</x:f>
        <x:v>0</x:v>
      </x:c>
      <x:c r="BK29" s="180" t="n">
        <x:f>IF(BJ29&lt;=0,0,BJ29*IFERROR(INDEX(Inputs!$E$15:$E$24,MATCH(10,Inputs!$K$15:$K$24,0)),0)/12)</x:f>
        <x:v>0</x:v>
      </x:c>
      <x:c r="BL29" s="180" t="n">
        <x:f>MIN(BJ29+BK29,IF(BJ29&gt;0,IFERROR(INDEX(Inputs!$H$15:$H$24,MATCH(10,Inputs!$K$15:$K$24,0)),0),0))</x:f>
        <x:v>0</x:v>
      </x:c>
      <x:c r="BM29" s="180" t="n">
        <x:f>MAX(0,BJ29+BK29-BL29)</x:f>
        <x:v>0</x:v>
      </x:c>
      <x:c r="BN29" s="180" t="n">
        <x:f>MIN(BM29,MAX(0,$G29-SUM(K29,Q29,W29,AC29,AI29,AO29,AU29,BA29,BG29)))</x:f>
        <x:v>0</x:v>
      </x:c>
      <x:c r="BO29" s="192" t="n">
        <x:f>MAX(0,BM29-BN29)</x:f>
        <x:v>0</x:v>
      </x:c>
    </x:row>
    <x:row r="30">
      <x:c r="A30" s="191" t="n">
        <x:f>23</x:f>
        <x:v>23</x:v>
      </x:c>
      <x:c r="B30" s="178" t="n">
        <x:f>EDATE(Inputs!$B$4,A30-1)</x:f>
        <x:v>46888</x:v>
      </x:c>
      <x:c r="C30" s="182" t="n">
        <x:f>SUM(H30,N30,T30,Z30,AF30,AL30,AR30,AX30,BD30,BJ30)</x:f>
        <x:v>4541.482135408744</x:v>
      </x:c>
      <x:c r="D30" s="182" t="n">
        <x:f>SUM(I30,O30,U30,AA30,AG30,AM30,AS30,AY30,BE30,BK30)</x:f>
        <x:v>43.21477480929461</x:v>
      </x:c>
      <x:c r="E30" s="182" t="n">
        <x:f>SUM(J30,P30,V30,AB30,AH30,AN30,AT30,AZ30,BF30,BL30)+SUM(L30,R30,X30,AD30,AJ30,AP30,AV30,BB30,BH30,BN30)</x:f>
        <x:v>1150</x:v>
      </x:c>
      <x:c r="F30" s="182" t="n">
        <x:f>SUM(M30,S30,Y30,AE30,AK30,AQ30,AW30,BC30,BI30,BO30)</x:f>
        <x:v>3434.696910218039</x:v>
      </x:c>
      <x:c r="G30" s="182" t="n">
        <x:f>MAX(0,Inputs!$B$12-SUM(J30,P30,V30,AB30,AH30,AN30,AT30,AZ30,BF30,BL30))</x:f>
        <x:v>680.0808632163969</x:v>
      </x:c>
      <x:c r="H30" s="180" t="n">
        <x:f>M29</x:f>
        <x:v>216.31567811238097</x:v>
      </x:c>
      <x:c r="I30" s="180" t="n">
        <x:f>IF(H30&lt;=0,0,H30*IFERROR(INDEX(Inputs!$E$15:$E$24,MATCH(1,Inputs!$K$15:$K$24,0)),0)/12)</x:f>
        <x:v>3.603458671222079</x:v>
      </x:c>
      <x:c r="J30" s="180" t="n">
        <x:f>MIN(H30+I30,IF(H30&gt;0,IFERROR(INDEX(Inputs!$H$15:$H$24,MATCH(1,Inputs!$K$15:$K$24,0)),0),0))</x:f>
        <x:v>219.91913678360305</x:v>
      </x:c>
      <x:c r="K30" s="180" t="n">
        <x:f>MAX(0,H30+I30-J30)</x:f>
        <x:v>0</x:v>
      </x:c>
      <x:c r="L30" s="180" t="n">
        <x:f>MIN(K30,MAX(0,$G30-0))</x:f>
        <x:v>0</x:v>
      </x:c>
      <x:c r="M30" s="180" t="n">
        <x:f>MAX(0,K30-L30)</x:f>
        <x:v>0</x:v>
      </x:c>
      <x:c r="N30" s="180" t="n">
        <x:f>S29</x:f>
        <x:v>4325.166457296364</x:v>
      </x:c>
      <x:c r="O30" s="180" t="n">
        <x:f>IF(N30&lt;=0,0,N30*IFERROR(INDEX(Inputs!$E$15:$E$24,MATCH(2,Inputs!$K$15:$K$24,0)),0)/12)</x:f>
        <x:v>39.61131613807253</x:v>
      </x:c>
      <x:c r="P30" s="180" t="n">
        <x:f>MIN(N30+O30,IF(N30&gt;0,IFERROR(INDEX(Inputs!$H$15:$H$24,MATCH(2,Inputs!$K$15:$K$24,0)),0),0))</x:f>
        <x:v>250</x:v>
      </x:c>
      <x:c r="Q30" s="180" t="n">
        <x:f>MAX(0,N30+O30-P30)</x:f>
        <x:v>4114.777773434436</x:v>
      </x:c>
      <x:c r="R30" s="180" t="n">
        <x:f>MIN(Q30,MAX(0,$G30-SUM(K30)))</x:f>
        <x:v>680.0808632163969</x:v>
      </x:c>
      <x:c r="S30" s="180" t="n">
        <x:f>MAX(0,Q30-R30)</x:f>
        <x:v>3434.696910218039</x:v>
      </x:c>
      <x:c r="T30" s="180" t="n">
        <x:f>Y29</x:f>
        <x:v>0</x:v>
      </x:c>
      <x:c r="U30" s="180" t="n">
        <x:f>IF(T30&lt;=0,0,T30*IFERROR(INDEX(Inputs!$E$15:$E$24,MATCH(3,Inputs!$K$15:$K$24,0)),0)/12)</x:f>
        <x:v>0</x:v>
      </x:c>
      <x:c r="V30" s="180" t="n">
        <x:f>MIN(T30+U30,IF(T30&gt;0,IFERROR(INDEX(Inputs!$H$15:$H$24,MATCH(3,Inputs!$K$15:$K$24,0)),0),0))</x:f>
        <x:v>0</x:v>
      </x:c>
      <x:c r="W30" s="180" t="n">
        <x:f>MAX(0,T30+U30-V30)</x:f>
        <x:v>0</x:v>
      </x:c>
      <x:c r="X30" s="180" t="n">
        <x:f>MIN(W30,MAX(0,$G30-SUM(K30,Q30)))</x:f>
        <x:v>0</x:v>
      </x:c>
      <x:c r="Y30" s="180" t="n">
        <x:f>MAX(0,W30-X30)</x:f>
        <x:v>0</x:v>
      </x:c>
      <x:c r="Z30" s="180" t="n">
        <x:f>AE29</x:f>
        <x:v>0</x:v>
      </x:c>
      <x:c r="AA30" s="180" t="n">
        <x:f>IF(Z30&lt;=0,0,Z30*IFERROR(INDEX(Inputs!$E$15:$E$24,MATCH(4,Inputs!$K$15:$K$24,0)),0)/12)</x:f>
        <x:v>0</x:v>
      </x:c>
      <x:c r="AB30" s="180" t="n">
        <x:f>MIN(Z30+AA30,IF(Z30&gt;0,IFERROR(INDEX(Inputs!$H$15:$H$24,MATCH(4,Inputs!$K$15:$K$24,0)),0),0))</x:f>
        <x:v>0</x:v>
      </x:c>
      <x:c r="AC30" s="180" t="n">
        <x:f>MAX(0,Z30+AA30-AB30)</x:f>
        <x:v>0</x:v>
      </x:c>
      <x:c r="AD30" s="180" t="n">
        <x:f>MIN(AC30,MAX(0,$G30-SUM(K30,Q30,W30)))</x:f>
        <x:v>0</x:v>
      </x:c>
      <x:c r="AE30" s="180" t="n">
        <x:f>MAX(0,AC30-AD30)</x:f>
        <x:v>0</x:v>
      </x:c>
      <x:c r="AF30" s="180" t="n">
        <x:f>AK29</x:f>
        <x:v>0</x:v>
      </x:c>
      <x:c r="AG30" s="180" t="n">
        <x:f>IF(AF30&lt;=0,0,AF30*IFERROR(INDEX(Inputs!$E$15:$E$24,MATCH(5,Inputs!$K$15:$K$24,0)),0)/12)</x:f>
        <x:v>0</x:v>
      </x:c>
      <x:c r="AH30" s="180" t="n">
        <x:f>MIN(AF30+AG30,IF(AF30&gt;0,IFERROR(INDEX(Inputs!$H$15:$H$24,MATCH(5,Inputs!$K$15:$K$24,0)),0),0))</x:f>
        <x:v>0</x:v>
      </x:c>
      <x:c r="AI30" s="180" t="n">
        <x:f>MAX(0,AF30+AG30-AH30)</x:f>
        <x:v>0</x:v>
      </x:c>
      <x:c r="AJ30" s="180" t="n">
        <x:f>MIN(AI30,MAX(0,$G30-SUM(K30,Q30,W30,AC30)))</x:f>
        <x:v>0</x:v>
      </x:c>
      <x:c r="AK30" s="180" t="n">
        <x:f>MAX(0,AI30-AJ30)</x:f>
        <x:v>0</x:v>
      </x:c>
      <x:c r="AL30" s="180" t="n">
        <x:f>AQ29</x:f>
        <x:v>0</x:v>
      </x:c>
      <x:c r="AM30" s="180" t="n">
        <x:f>IF(AL30&lt;=0,0,AL30*IFERROR(INDEX(Inputs!$E$15:$E$24,MATCH(6,Inputs!$K$15:$K$24,0)),0)/12)</x:f>
        <x:v>0</x:v>
      </x:c>
      <x:c r="AN30" s="180" t="n">
        <x:f>MIN(AL30+AM30,IF(AL30&gt;0,IFERROR(INDEX(Inputs!$H$15:$H$24,MATCH(6,Inputs!$K$15:$K$24,0)),0),0))</x:f>
        <x:v>0</x:v>
      </x:c>
      <x:c r="AO30" s="180" t="n">
        <x:f>MAX(0,AL30+AM30-AN30)</x:f>
        <x:v>0</x:v>
      </x:c>
      <x:c r="AP30" s="180" t="n">
        <x:f>MIN(AO30,MAX(0,$G30-SUM(K30,Q30,W30,AC30,AI30)))</x:f>
        <x:v>0</x:v>
      </x:c>
      <x:c r="AQ30" s="180" t="n">
        <x:f>MAX(0,AO30-AP30)</x:f>
        <x:v>0</x:v>
      </x:c>
      <x:c r="AR30" s="180" t="n">
        <x:f>AW29</x:f>
        <x:v>0</x:v>
      </x:c>
      <x:c r="AS30" s="180" t="n">
        <x:f>IF(AR30&lt;=0,0,AR30*IFERROR(INDEX(Inputs!$E$15:$E$24,MATCH(7,Inputs!$K$15:$K$24,0)),0)/12)</x:f>
        <x:v>0</x:v>
      </x:c>
      <x:c r="AT30" s="180" t="n">
        <x:f>MIN(AR30+AS30,IF(AR30&gt;0,IFERROR(INDEX(Inputs!$H$15:$H$24,MATCH(7,Inputs!$K$15:$K$24,0)),0),0))</x:f>
        <x:v>0</x:v>
      </x:c>
      <x:c r="AU30" s="180" t="n">
        <x:f>MAX(0,AR30+AS30-AT30)</x:f>
        <x:v>0</x:v>
      </x:c>
      <x:c r="AV30" s="180" t="n">
        <x:f>MIN(AU30,MAX(0,$G30-SUM(K30,Q30,W30,AC30,AI30,AO30)))</x:f>
        <x:v>0</x:v>
      </x:c>
      <x:c r="AW30" s="180" t="n">
        <x:f>MAX(0,AU30-AV30)</x:f>
        <x:v>0</x:v>
      </x:c>
      <x:c r="AX30" s="180" t="n">
        <x:f>BC29</x:f>
        <x:v>0</x:v>
      </x:c>
      <x:c r="AY30" s="180" t="n">
        <x:f>IF(AX30&lt;=0,0,AX30*IFERROR(INDEX(Inputs!$E$15:$E$24,MATCH(8,Inputs!$K$15:$K$24,0)),0)/12)</x:f>
        <x:v>0</x:v>
      </x:c>
      <x:c r="AZ30" s="180" t="n">
        <x:f>MIN(AX30+AY30,IF(AX30&gt;0,IFERROR(INDEX(Inputs!$H$15:$H$24,MATCH(8,Inputs!$K$15:$K$24,0)),0),0))</x:f>
        <x:v>0</x:v>
      </x:c>
      <x:c r="BA30" s="180" t="n">
        <x:f>MAX(0,AX30+AY30-AZ30)</x:f>
        <x:v>0</x:v>
      </x:c>
      <x:c r="BB30" s="180" t="n">
        <x:f>MIN(BA30,MAX(0,$G30-SUM(K30,Q30,W30,AC30,AI30,AO30,AU30)))</x:f>
        <x:v>0</x:v>
      </x:c>
      <x:c r="BC30" s="180" t="n">
        <x:f>MAX(0,BA30-BB30)</x:f>
        <x:v>0</x:v>
      </x:c>
      <x:c r="BD30" s="180" t="n">
        <x:f>BI29</x:f>
        <x:v>0</x:v>
      </x:c>
      <x:c r="BE30" s="180" t="n">
        <x:f>IF(BD30&lt;=0,0,BD30*IFERROR(INDEX(Inputs!$E$15:$E$24,MATCH(9,Inputs!$K$15:$K$24,0)),0)/12)</x:f>
        <x:v>0</x:v>
      </x:c>
      <x:c r="BF30" s="180" t="n">
        <x:f>MIN(BD30+BE30,IF(BD30&gt;0,IFERROR(INDEX(Inputs!$H$15:$H$24,MATCH(9,Inputs!$K$15:$K$24,0)),0),0))</x:f>
        <x:v>0</x:v>
      </x:c>
      <x:c r="BG30" s="180" t="n">
        <x:f>MAX(0,BD30+BE30-BF30)</x:f>
        <x:v>0</x:v>
      </x:c>
      <x:c r="BH30" s="180" t="n">
        <x:f>MIN(BG30,MAX(0,$G30-SUM(K30,Q30,W30,AC30,AI30,AO30,AU30,BA30)))</x:f>
        <x:v>0</x:v>
      </x:c>
      <x:c r="BI30" s="180" t="n">
        <x:f>MAX(0,BG30-BH30)</x:f>
        <x:v>0</x:v>
      </x:c>
      <x:c r="BJ30" s="180" t="n">
        <x:f>BO29</x:f>
        <x:v>0</x:v>
      </x:c>
      <x:c r="BK30" s="180" t="n">
        <x:f>IF(BJ30&lt;=0,0,BJ30*IFERROR(INDEX(Inputs!$E$15:$E$24,MATCH(10,Inputs!$K$15:$K$24,0)),0)/12)</x:f>
        <x:v>0</x:v>
      </x:c>
      <x:c r="BL30" s="180" t="n">
        <x:f>MIN(BJ30+BK30,IF(BJ30&gt;0,IFERROR(INDEX(Inputs!$H$15:$H$24,MATCH(10,Inputs!$K$15:$K$24,0)),0),0))</x:f>
        <x:v>0</x:v>
      </x:c>
      <x:c r="BM30" s="180" t="n">
        <x:f>MAX(0,BJ30+BK30-BL30)</x:f>
        <x:v>0</x:v>
      </x:c>
      <x:c r="BN30" s="180" t="n">
        <x:f>MIN(BM30,MAX(0,$G30-SUM(K30,Q30,W30,AC30,AI30,AO30,AU30,BA30,BG30)))</x:f>
        <x:v>0</x:v>
      </x:c>
      <x:c r="BO30" s="192" t="n">
        <x:f>MAX(0,BM30-BN30)</x:f>
        <x:v>0</x:v>
      </x:c>
    </x:row>
    <x:row r="31">
      <x:c r="A31" s="191" t="n">
        <x:f>24</x:f>
        <x:v>24</x:v>
      </x:c>
      <x:c r="B31" s="178" t="n">
        <x:f>EDATE(Inputs!$B$4,A31-1)</x:f>
        <x:v>46919</x:v>
      </x:c>
      <x:c r="C31" s="182" t="n">
        <x:f>SUM(H31,N31,T31,Z31,AF31,AL31,AR31,AX31,BD31,BJ31)</x:f>
        <x:v>3434.696910218039</x:v>
      </x:c>
      <x:c r="D31" s="182" t="n">
        <x:f>SUM(I31,O31,U31,AA31,AG31,AM31,AS31,AY31,BE31,BK31)</x:f>
        <x:v>31.456099202746874</x:v>
      </x:c>
      <x:c r="E31" s="182" t="n">
        <x:f>SUM(J31,P31,V31,AB31,AH31,AN31,AT31,AZ31,BF31,BL31)+SUM(L31,R31,X31,AD31,AJ31,AP31,AV31,BB31,BH31,BN31)</x:f>
        <x:v>1150</x:v>
      </x:c>
      <x:c r="F31" s="182" t="n">
        <x:f>SUM(M31,S31,Y31,AE31,AK31,AQ31,AW31,BC31,BI31,BO31)</x:f>
        <x:v>2316.153009420786</x:v>
      </x:c>
      <x:c r="G31" s="182" t="n">
        <x:f>MAX(0,Inputs!$B$12-SUM(J31,P31,V31,AB31,AH31,AN31,AT31,AZ31,BF31,BL31))</x:f>
        <x:v>900</x:v>
      </x:c>
      <x:c r="H31" s="180" t="n">
        <x:f>M30</x:f>
        <x:v>0</x:v>
      </x:c>
      <x:c r="I31" s="180" t="n">
        <x:f>IF(H31&lt;=0,0,H31*IFERROR(INDEX(Inputs!$E$15:$E$24,MATCH(1,Inputs!$K$15:$K$24,0)),0)/12)</x:f>
        <x:v>0</x:v>
      </x:c>
      <x:c r="J31" s="180" t="n">
        <x:f>MIN(H31+I31,IF(H31&gt;0,IFERROR(INDEX(Inputs!$H$15:$H$24,MATCH(1,Inputs!$K$15:$K$24,0)),0),0))</x:f>
        <x:v>0</x:v>
      </x:c>
      <x:c r="K31" s="180" t="n">
        <x:f>MAX(0,H31+I31-J31)</x:f>
        <x:v>0</x:v>
      </x:c>
      <x:c r="L31" s="180" t="n">
        <x:f>MIN(K31,MAX(0,$G31-0))</x:f>
        <x:v>0</x:v>
      </x:c>
      <x:c r="M31" s="180" t="n">
        <x:f>MAX(0,K31-L31)</x:f>
        <x:v>0</x:v>
      </x:c>
      <x:c r="N31" s="180" t="n">
        <x:f>S30</x:f>
        <x:v>3434.696910218039</x:v>
      </x:c>
      <x:c r="O31" s="180" t="n">
        <x:f>IF(N31&lt;=0,0,N31*IFERROR(INDEX(Inputs!$E$15:$E$24,MATCH(2,Inputs!$K$15:$K$24,0)),0)/12)</x:f>
        <x:v>31.456099202746874</x:v>
      </x:c>
      <x:c r="P31" s="180" t="n">
        <x:f>MIN(N31+O31,IF(N31&gt;0,IFERROR(INDEX(Inputs!$H$15:$H$24,MATCH(2,Inputs!$K$15:$K$24,0)),0),0))</x:f>
        <x:v>250</x:v>
      </x:c>
      <x:c r="Q31" s="180" t="n">
        <x:f>MAX(0,N31+O31-P31)</x:f>
        <x:v>3216.153009420786</x:v>
      </x:c>
      <x:c r="R31" s="180" t="n">
        <x:f>MIN(Q31,MAX(0,$G31-SUM(K31)))</x:f>
        <x:v>900</x:v>
      </x:c>
      <x:c r="S31" s="180" t="n">
        <x:f>MAX(0,Q31-R31)</x:f>
        <x:v>2316.153009420786</x:v>
      </x:c>
      <x:c r="T31" s="180" t="n">
        <x:f>Y30</x:f>
        <x:v>0</x:v>
      </x:c>
      <x:c r="U31" s="180" t="n">
        <x:f>IF(T31&lt;=0,0,T31*IFERROR(INDEX(Inputs!$E$15:$E$24,MATCH(3,Inputs!$K$15:$K$24,0)),0)/12)</x:f>
        <x:v>0</x:v>
      </x:c>
      <x:c r="V31" s="180" t="n">
        <x:f>MIN(T31+U31,IF(T31&gt;0,IFERROR(INDEX(Inputs!$H$15:$H$24,MATCH(3,Inputs!$K$15:$K$24,0)),0),0))</x:f>
        <x:v>0</x:v>
      </x:c>
      <x:c r="W31" s="180" t="n">
        <x:f>MAX(0,T31+U31-V31)</x:f>
        <x:v>0</x:v>
      </x:c>
      <x:c r="X31" s="180" t="n">
        <x:f>MIN(W31,MAX(0,$G31-SUM(K31,Q31)))</x:f>
        <x:v>0</x:v>
      </x:c>
      <x:c r="Y31" s="180" t="n">
        <x:f>MAX(0,W31-X31)</x:f>
        <x:v>0</x:v>
      </x:c>
      <x:c r="Z31" s="180" t="n">
        <x:f>AE30</x:f>
        <x:v>0</x:v>
      </x:c>
      <x:c r="AA31" s="180" t="n">
        <x:f>IF(Z31&lt;=0,0,Z31*IFERROR(INDEX(Inputs!$E$15:$E$24,MATCH(4,Inputs!$K$15:$K$24,0)),0)/12)</x:f>
        <x:v>0</x:v>
      </x:c>
      <x:c r="AB31" s="180" t="n">
        <x:f>MIN(Z31+AA31,IF(Z31&gt;0,IFERROR(INDEX(Inputs!$H$15:$H$24,MATCH(4,Inputs!$K$15:$K$24,0)),0),0))</x:f>
        <x:v>0</x:v>
      </x:c>
      <x:c r="AC31" s="180" t="n">
        <x:f>MAX(0,Z31+AA31-AB31)</x:f>
        <x:v>0</x:v>
      </x:c>
      <x:c r="AD31" s="180" t="n">
        <x:f>MIN(AC31,MAX(0,$G31-SUM(K31,Q31,W31)))</x:f>
        <x:v>0</x:v>
      </x:c>
      <x:c r="AE31" s="180" t="n">
        <x:f>MAX(0,AC31-AD31)</x:f>
        <x:v>0</x:v>
      </x:c>
      <x:c r="AF31" s="180" t="n">
        <x:f>AK30</x:f>
        <x:v>0</x:v>
      </x:c>
      <x:c r="AG31" s="180" t="n">
        <x:f>IF(AF31&lt;=0,0,AF31*IFERROR(INDEX(Inputs!$E$15:$E$24,MATCH(5,Inputs!$K$15:$K$24,0)),0)/12)</x:f>
        <x:v>0</x:v>
      </x:c>
      <x:c r="AH31" s="180" t="n">
        <x:f>MIN(AF31+AG31,IF(AF31&gt;0,IFERROR(INDEX(Inputs!$H$15:$H$24,MATCH(5,Inputs!$K$15:$K$24,0)),0),0))</x:f>
        <x:v>0</x:v>
      </x:c>
      <x:c r="AI31" s="180" t="n">
        <x:f>MAX(0,AF31+AG31-AH31)</x:f>
        <x:v>0</x:v>
      </x:c>
      <x:c r="AJ31" s="180" t="n">
        <x:f>MIN(AI31,MAX(0,$G31-SUM(K31,Q31,W31,AC31)))</x:f>
        <x:v>0</x:v>
      </x:c>
      <x:c r="AK31" s="180" t="n">
        <x:f>MAX(0,AI31-AJ31)</x:f>
        <x:v>0</x:v>
      </x:c>
      <x:c r="AL31" s="180" t="n">
        <x:f>AQ30</x:f>
        <x:v>0</x:v>
      </x:c>
      <x:c r="AM31" s="180" t="n">
        <x:f>IF(AL31&lt;=0,0,AL31*IFERROR(INDEX(Inputs!$E$15:$E$24,MATCH(6,Inputs!$K$15:$K$24,0)),0)/12)</x:f>
        <x:v>0</x:v>
      </x:c>
      <x:c r="AN31" s="180" t="n">
        <x:f>MIN(AL31+AM31,IF(AL31&gt;0,IFERROR(INDEX(Inputs!$H$15:$H$24,MATCH(6,Inputs!$K$15:$K$24,0)),0),0))</x:f>
        <x:v>0</x:v>
      </x:c>
      <x:c r="AO31" s="180" t="n">
        <x:f>MAX(0,AL31+AM31-AN31)</x:f>
        <x:v>0</x:v>
      </x:c>
      <x:c r="AP31" s="180" t="n">
        <x:f>MIN(AO31,MAX(0,$G31-SUM(K31,Q31,W31,AC31,AI31)))</x:f>
        <x:v>0</x:v>
      </x:c>
      <x:c r="AQ31" s="180" t="n">
        <x:f>MAX(0,AO31-AP31)</x:f>
        <x:v>0</x:v>
      </x:c>
      <x:c r="AR31" s="180" t="n">
        <x:f>AW30</x:f>
        <x:v>0</x:v>
      </x:c>
      <x:c r="AS31" s="180" t="n">
        <x:f>IF(AR31&lt;=0,0,AR31*IFERROR(INDEX(Inputs!$E$15:$E$24,MATCH(7,Inputs!$K$15:$K$24,0)),0)/12)</x:f>
        <x:v>0</x:v>
      </x:c>
      <x:c r="AT31" s="180" t="n">
        <x:f>MIN(AR31+AS31,IF(AR31&gt;0,IFERROR(INDEX(Inputs!$H$15:$H$24,MATCH(7,Inputs!$K$15:$K$24,0)),0),0))</x:f>
        <x:v>0</x:v>
      </x:c>
      <x:c r="AU31" s="180" t="n">
        <x:f>MAX(0,AR31+AS31-AT31)</x:f>
        <x:v>0</x:v>
      </x:c>
      <x:c r="AV31" s="180" t="n">
        <x:f>MIN(AU31,MAX(0,$G31-SUM(K31,Q31,W31,AC31,AI31,AO31)))</x:f>
        <x:v>0</x:v>
      </x:c>
      <x:c r="AW31" s="180" t="n">
        <x:f>MAX(0,AU31-AV31)</x:f>
        <x:v>0</x:v>
      </x:c>
      <x:c r="AX31" s="180" t="n">
        <x:f>BC30</x:f>
        <x:v>0</x:v>
      </x:c>
      <x:c r="AY31" s="180" t="n">
        <x:f>IF(AX31&lt;=0,0,AX31*IFERROR(INDEX(Inputs!$E$15:$E$24,MATCH(8,Inputs!$K$15:$K$24,0)),0)/12)</x:f>
        <x:v>0</x:v>
      </x:c>
      <x:c r="AZ31" s="180" t="n">
        <x:f>MIN(AX31+AY31,IF(AX31&gt;0,IFERROR(INDEX(Inputs!$H$15:$H$24,MATCH(8,Inputs!$K$15:$K$24,0)),0),0))</x:f>
        <x:v>0</x:v>
      </x:c>
      <x:c r="BA31" s="180" t="n">
        <x:f>MAX(0,AX31+AY31-AZ31)</x:f>
        <x:v>0</x:v>
      </x:c>
      <x:c r="BB31" s="180" t="n">
        <x:f>MIN(BA31,MAX(0,$G31-SUM(K31,Q31,W31,AC31,AI31,AO31,AU31)))</x:f>
        <x:v>0</x:v>
      </x:c>
      <x:c r="BC31" s="180" t="n">
        <x:f>MAX(0,BA31-BB31)</x:f>
        <x:v>0</x:v>
      </x:c>
      <x:c r="BD31" s="180" t="n">
        <x:f>BI30</x:f>
        <x:v>0</x:v>
      </x:c>
      <x:c r="BE31" s="180" t="n">
        <x:f>IF(BD31&lt;=0,0,BD31*IFERROR(INDEX(Inputs!$E$15:$E$24,MATCH(9,Inputs!$K$15:$K$24,0)),0)/12)</x:f>
        <x:v>0</x:v>
      </x:c>
      <x:c r="BF31" s="180" t="n">
        <x:f>MIN(BD31+BE31,IF(BD31&gt;0,IFERROR(INDEX(Inputs!$H$15:$H$24,MATCH(9,Inputs!$K$15:$K$24,0)),0),0))</x:f>
        <x:v>0</x:v>
      </x:c>
      <x:c r="BG31" s="180" t="n">
        <x:f>MAX(0,BD31+BE31-BF31)</x:f>
        <x:v>0</x:v>
      </x:c>
      <x:c r="BH31" s="180" t="n">
        <x:f>MIN(BG31,MAX(0,$G31-SUM(K31,Q31,W31,AC31,AI31,AO31,AU31,BA31)))</x:f>
        <x:v>0</x:v>
      </x:c>
      <x:c r="BI31" s="180" t="n">
        <x:f>MAX(0,BG31-BH31)</x:f>
        <x:v>0</x:v>
      </x:c>
      <x:c r="BJ31" s="180" t="n">
        <x:f>BO30</x:f>
        <x:v>0</x:v>
      </x:c>
      <x:c r="BK31" s="180" t="n">
        <x:f>IF(BJ31&lt;=0,0,BJ31*IFERROR(INDEX(Inputs!$E$15:$E$24,MATCH(10,Inputs!$K$15:$K$24,0)),0)/12)</x:f>
        <x:v>0</x:v>
      </x:c>
      <x:c r="BL31" s="180" t="n">
        <x:f>MIN(BJ31+BK31,IF(BJ31&gt;0,IFERROR(INDEX(Inputs!$H$15:$H$24,MATCH(10,Inputs!$K$15:$K$24,0)),0),0))</x:f>
        <x:v>0</x:v>
      </x:c>
      <x:c r="BM31" s="180" t="n">
        <x:f>MAX(0,BJ31+BK31-BL31)</x:f>
        <x:v>0</x:v>
      </x:c>
      <x:c r="BN31" s="180" t="n">
        <x:f>MIN(BM31,MAX(0,$G31-SUM(K31,Q31,W31,AC31,AI31,AO31,AU31,BA31,BG31)))</x:f>
        <x:v>0</x:v>
      </x:c>
      <x:c r="BO31" s="192" t="n">
        <x:f>MAX(0,BM31-BN31)</x:f>
        <x:v>0</x:v>
      </x:c>
    </x:row>
    <x:row r="32">
      <x:c r="A32" s="191" t="n">
        <x:f>25</x:f>
        <x:v>25</x:v>
      </x:c>
      <x:c r="B32" s="178" t="n">
        <x:f>EDATE(Inputs!$B$4,A32-1)</x:f>
        <x:v>46949</x:v>
      </x:c>
      <x:c r="C32" s="182" t="n">
        <x:f>SUM(H32,N32,T32,Z32,AF32,AL32,AR32,AX32,BD32,BJ32)</x:f>
        <x:v>2316.153009420786</x:v>
      </x:c>
      <x:c r="D32" s="182" t="n">
        <x:f>SUM(I32,O32,U32,AA32,AG32,AM32,AS32,AY32,BE32,BK32)</x:f>
        <x:v>21.212101311278698</x:v>
      </x:c>
      <x:c r="E32" s="182" t="n">
        <x:f>SUM(J32,P32,V32,AB32,AH32,AN32,AT32,AZ32,BF32,BL32)+SUM(L32,R32,X32,AD32,AJ32,AP32,AV32,BB32,BH32,BN32)</x:f>
        <x:v>1150</x:v>
      </x:c>
      <x:c r="F32" s="182" t="n">
        <x:f>SUM(M32,S32,Y32,AE32,AK32,AQ32,AW32,BC32,BI32,BO32)</x:f>
        <x:v>1187.3651107320647</x:v>
      </x:c>
      <x:c r="G32" s="182" t="n">
        <x:f>MAX(0,Inputs!$B$12-SUM(J32,P32,V32,AB32,AH32,AN32,AT32,AZ32,BF32,BL32))</x:f>
        <x:v>900</x:v>
      </x:c>
      <x:c r="H32" s="180" t="n">
        <x:f>M31</x:f>
        <x:v>0</x:v>
      </x:c>
      <x:c r="I32" s="180" t="n">
        <x:f>IF(H32&lt;=0,0,H32*IFERROR(INDEX(Inputs!$E$15:$E$24,MATCH(1,Inputs!$K$15:$K$24,0)),0)/12)</x:f>
        <x:v>0</x:v>
      </x:c>
      <x:c r="J32" s="180" t="n">
        <x:f>MIN(H32+I32,IF(H32&gt;0,IFERROR(INDEX(Inputs!$H$15:$H$24,MATCH(1,Inputs!$K$15:$K$24,0)),0),0))</x:f>
        <x:v>0</x:v>
      </x:c>
      <x:c r="K32" s="180" t="n">
        <x:f>MAX(0,H32+I32-J32)</x:f>
        <x:v>0</x:v>
      </x:c>
      <x:c r="L32" s="180" t="n">
        <x:f>MIN(K32,MAX(0,$G32-0))</x:f>
        <x:v>0</x:v>
      </x:c>
      <x:c r="M32" s="180" t="n">
        <x:f>MAX(0,K32-L32)</x:f>
        <x:v>0</x:v>
      </x:c>
      <x:c r="N32" s="180" t="n">
        <x:f>S31</x:f>
        <x:v>2316.153009420786</x:v>
      </x:c>
      <x:c r="O32" s="180" t="n">
        <x:f>IF(N32&lt;=0,0,N32*IFERROR(INDEX(Inputs!$E$15:$E$24,MATCH(2,Inputs!$K$15:$K$24,0)),0)/12)</x:f>
        <x:v>21.212101311278698</x:v>
      </x:c>
      <x:c r="P32" s="180" t="n">
        <x:f>MIN(N32+O32,IF(N32&gt;0,IFERROR(INDEX(Inputs!$H$15:$H$24,MATCH(2,Inputs!$K$15:$K$24,0)),0),0))</x:f>
        <x:v>250</x:v>
      </x:c>
      <x:c r="Q32" s="180" t="n">
        <x:f>MAX(0,N32+O32-P32)</x:f>
        <x:v>2087.3651107320647</x:v>
      </x:c>
      <x:c r="R32" s="180" t="n">
        <x:f>MIN(Q32,MAX(0,$G32-SUM(K32)))</x:f>
        <x:v>900</x:v>
      </x:c>
      <x:c r="S32" s="180" t="n">
        <x:f>MAX(0,Q32-R32)</x:f>
        <x:v>1187.3651107320647</x:v>
      </x:c>
      <x:c r="T32" s="180" t="n">
        <x:f>Y31</x:f>
        <x:v>0</x:v>
      </x:c>
      <x:c r="U32" s="180" t="n">
        <x:f>IF(T32&lt;=0,0,T32*IFERROR(INDEX(Inputs!$E$15:$E$24,MATCH(3,Inputs!$K$15:$K$24,0)),0)/12)</x:f>
        <x:v>0</x:v>
      </x:c>
      <x:c r="V32" s="180" t="n">
        <x:f>MIN(T32+U32,IF(T32&gt;0,IFERROR(INDEX(Inputs!$H$15:$H$24,MATCH(3,Inputs!$K$15:$K$24,0)),0),0))</x:f>
        <x:v>0</x:v>
      </x:c>
      <x:c r="W32" s="180" t="n">
        <x:f>MAX(0,T32+U32-V32)</x:f>
        <x:v>0</x:v>
      </x:c>
      <x:c r="X32" s="180" t="n">
        <x:f>MIN(W32,MAX(0,$G32-SUM(K32,Q32)))</x:f>
        <x:v>0</x:v>
      </x:c>
      <x:c r="Y32" s="180" t="n">
        <x:f>MAX(0,W32-X32)</x:f>
        <x:v>0</x:v>
      </x:c>
      <x:c r="Z32" s="180" t="n">
        <x:f>AE31</x:f>
        <x:v>0</x:v>
      </x:c>
      <x:c r="AA32" s="180" t="n">
        <x:f>IF(Z32&lt;=0,0,Z32*IFERROR(INDEX(Inputs!$E$15:$E$24,MATCH(4,Inputs!$K$15:$K$24,0)),0)/12)</x:f>
        <x:v>0</x:v>
      </x:c>
      <x:c r="AB32" s="180" t="n">
        <x:f>MIN(Z32+AA32,IF(Z32&gt;0,IFERROR(INDEX(Inputs!$H$15:$H$24,MATCH(4,Inputs!$K$15:$K$24,0)),0),0))</x:f>
        <x:v>0</x:v>
      </x:c>
      <x:c r="AC32" s="180" t="n">
        <x:f>MAX(0,Z32+AA32-AB32)</x:f>
        <x:v>0</x:v>
      </x:c>
      <x:c r="AD32" s="180" t="n">
        <x:f>MIN(AC32,MAX(0,$G32-SUM(K32,Q32,W32)))</x:f>
        <x:v>0</x:v>
      </x:c>
      <x:c r="AE32" s="180" t="n">
        <x:f>MAX(0,AC32-AD32)</x:f>
        <x:v>0</x:v>
      </x:c>
      <x:c r="AF32" s="180" t="n">
        <x:f>AK31</x:f>
        <x:v>0</x:v>
      </x:c>
      <x:c r="AG32" s="180" t="n">
        <x:f>IF(AF32&lt;=0,0,AF32*IFERROR(INDEX(Inputs!$E$15:$E$24,MATCH(5,Inputs!$K$15:$K$24,0)),0)/12)</x:f>
        <x:v>0</x:v>
      </x:c>
      <x:c r="AH32" s="180" t="n">
        <x:f>MIN(AF32+AG32,IF(AF32&gt;0,IFERROR(INDEX(Inputs!$H$15:$H$24,MATCH(5,Inputs!$K$15:$K$24,0)),0),0))</x:f>
        <x:v>0</x:v>
      </x:c>
      <x:c r="AI32" s="180" t="n">
        <x:f>MAX(0,AF32+AG32-AH32)</x:f>
        <x:v>0</x:v>
      </x:c>
      <x:c r="AJ32" s="180" t="n">
        <x:f>MIN(AI32,MAX(0,$G32-SUM(K32,Q32,W32,AC32)))</x:f>
        <x:v>0</x:v>
      </x:c>
      <x:c r="AK32" s="180" t="n">
        <x:f>MAX(0,AI32-AJ32)</x:f>
        <x:v>0</x:v>
      </x:c>
      <x:c r="AL32" s="180" t="n">
        <x:f>AQ31</x:f>
        <x:v>0</x:v>
      </x:c>
      <x:c r="AM32" s="180" t="n">
        <x:f>IF(AL32&lt;=0,0,AL32*IFERROR(INDEX(Inputs!$E$15:$E$24,MATCH(6,Inputs!$K$15:$K$24,0)),0)/12)</x:f>
        <x:v>0</x:v>
      </x:c>
      <x:c r="AN32" s="180" t="n">
        <x:f>MIN(AL32+AM32,IF(AL32&gt;0,IFERROR(INDEX(Inputs!$H$15:$H$24,MATCH(6,Inputs!$K$15:$K$24,0)),0),0))</x:f>
        <x:v>0</x:v>
      </x:c>
      <x:c r="AO32" s="180" t="n">
        <x:f>MAX(0,AL32+AM32-AN32)</x:f>
        <x:v>0</x:v>
      </x:c>
      <x:c r="AP32" s="180" t="n">
        <x:f>MIN(AO32,MAX(0,$G32-SUM(K32,Q32,W32,AC32,AI32)))</x:f>
        <x:v>0</x:v>
      </x:c>
      <x:c r="AQ32" s="180" t="n">
        <x:f>MAX(0,AO32-AP32)</x:f>
        <x:v>0</x:v>
      </x:c>
      <x:c r="AR32" s="180" t="n">
        <x:f>AW31</x:f>
        <x:v>0</x:v>
      </x:c>
      <x:c r="AS32" s="180" t="n">
        <x:f>IF(AR32&lt;=0,0,AR32*IFERROR(INDEX(Inputs!$E$15:$E$24,MATCH(7,Inputs!$K$15:$K$24,0)),0)/12)</x:f>
        <x:v>0</x:v>
      </x:c>
      <x:c r="AT32" s="180" t="n">
        <x:f>MIN(AR32+AS32,IF(AR32&gt;0,IFERROR(INDEX(Inputs!$H$15:$H$24,MATCH(7,Inputs!$K$15:$K$24,0)),0),0))</x:f>
        <x:v>0</x:v>
      </x:c>
      <x:c r="AU32" s="180" t="n">
        <x:f>MAX(0,AR32+AS32-AT32)</x:f>
        <x:v>0</x:v>
      </x:c>
      <x:c r="AV32" s="180" t="n">
        <x:f>MIN(AU32,MAX(0,$G32-SUM(K32,Q32,W32,AC32,AI32,AO32)))</x:f>
        <x:v>0</x:v>
      </x:c>
      <x:c r="AW32" s="180" t="n">
        <x:f>MAX(0,AU32-AV32)</x:f>
        <x:v>0</x:v>
      </x:c>
      <x:c r="AX32" s="180" t="n">
        <x:f>BC31</x:f>
        <x:v>0</x:v>
      </x:c>
      <x:c r="AY32" s="180" t="n">
        <x:f>IF(AX32&lt;=0,0,AX32*IFERROR(INDEX(Inputs!$E$15:$E$24,MATCH(8,Inputs!$K$15:$K$24,0)),0)/12)</x:f>
        <x:v>0</x:v>
      </x:c>
      <x:c r="AZ32" s="180" t="n">
        <x:f>MIN(AX32+AY32,IF(AX32&gt;0,IFERROR(INDEX(Inputs!$H$15:$H$24,MATCH(8,Inputs!$K$15:$K$24,0)),0),0))</x:f>
        <x:v>0</x:v>
      </x:c>
      <x:c r="BA32" s="180" t="n">
        <x:f>MAX(0,AX32+AY32-AZ32)</x:f>
        <x:v>0</x:v>
      </x:c>
      <x:c r="BB32" s="180" t="n">
        <x:f>MIN(BA32,MAX(0,$G32-SUM(K32,Q32,W32,AC32,AI32,AO32,AU32)))</x:f>
        <x:v>0</x:v>
      </x:c>
      <x:c r="BC32" s="180" t="n">
        <x:f>MAX(0,BA32-BB32)</x:f>
        <x:v>0</x:v>
      </x:c>
      <x:c r="BD32" s="180" t="n">
        <x:f>BI31</x:f>
        <x:v>0</x:v>
      </x:c>
      <x:c r="BE32" s="180" t="n">
        <x:f>IF(BD32&lt;=0,0,BD32*IFERROR(INDEX(Inputs!$E$15:$E$24,MATCH(9,Inputs!$K$15:$K$24,0)),0)/12)</x:f>
        <x:v>0</x:v>
      </x:c>
      <x:c r="BF32" s="180" t="n">
        <x:f>MIN(BD32+BE32,IF(BD32&gt;0,IFERROR(INDEX(Inputs!$H$15:$H$24,MATCH(9,Inputs!$K$15:$K$24,0)),0),0))</x:f>
        <x:v>0</x:v>
      </x:c>
      <x:c r="BG32" s="180" t="n">
        <x:f>MAX(0,BD32+BE32-BF32)</x:f>
        <x:v>0</x:v>
      </x:c>
      <x:c r="BH32" s="180" t="n">
        <x:f>MIN(BG32,MAX(0,$G32-SUM(K32,Q32,W32,AC32,AI32,AO32,AU32,BA32)))</x:f>
        <x:v>0</x:v>
      </x:c>
      <x:c r="BI32" s="180" t="n">
        <x:f>MAX(0,BG32-BH32)</x:f>
        <x:v>0</x:v>
      </x:c>
      <x:c r="BJ32" s="180" t="n">
        <x:f>BO31</x:f>
        <x:v>0</x:v>
      </x:c>
      <x:c r="BK32" s="180" t="n">
        <x:f>IF(BJ32&lt;=0,0,BJ32*IFERROR(INDEX(Inputs!$E$15:$E$24,MATCH(10,Inputs!$K$15:$K$24,0)),0)/12)</x:f>
        <x:v>0</x:v>
      </x:c>
      <x:c r="BL32" s="180" t="n">
        <x:f>MIN(BJ32+BK32,IF(BJ32&gt;0,IFERROR(INDEX(Inputs!$H$15:$H$24,MATCH(10,Inputs!$K$15:$K$24,0)),0),0))</x:f>
        <x:v>0</x:v>
      </x:c>
      <x:c r="BM32" s="180" t="n">
        <x:f>MAX(0,BJ32+BK32-BL32)</x:f>
        <x:v>0</x:v>
      </x:c>
      <x:c r="BN32" s="180" t="n">
        <x:f>MIN(BM32,MAX(0,$G32-SUM(K32,Q32,W32,AC32,AI32,AO32,AU32,BA32,BG32)))</x:f>
        <x:v>0</x:v>
      </x:c>
      <x:c r="BO32" s="192" t="n">
        <x:f>MAX(0,BM32-BN32)</x:f>
        <x:v>0</x:v>
      </x:c>
    </x:row>
    <x:row r="33">
      <x:c r="A33" s="191" t="n">
        <x:f>26</x:f>
        <x:v>26</x:v>
      </x:c>
      <x:c r="B33" s="178" t="n">
        <x:f>EDATE(Inputs!$B$4,A33-1)</x:f>
        <x:v>46980</x:v>
      </x:c>
      <x:c r="C33" s="182" t="n">
        <x:f>SUM(H33,N33,T33,Z33,AF33,AL33,AR33,AX33,BD33,BJ33)</x:f>
        <x:v>1187.3651107320647</x:v>
      </x:c>
      <x:c r="D33" s="182" t="n">
        <x:f>SUM(I33,O33,U33,AA33,AG33,AM33,AS33,AY33,BE33,BK33)</x:f>
        <x:v>10.874285472454494</x:v>
      </x:c>
      <x:c r="E33" s="182" t="n">
        <x:f>SUM(J33,P33,V33,AB33,AH33,AN33,AT33,AZ33,BF33,BL33)+SUM(L33,R33,X33,AD33,AJ33,AP33,AV33,BB33,BH33,BN33)</x:f>
        <x:v>1150</x:v>
      </x:c>
      <x:c r="F33" s="182" t="n">
        <x:f>SUM(M33,S33,Y33,AE33,AK33,AQ33,AW33,BC33,BI33,BO33)</x:f>
        <x:v>48.23939620451915</x:v>
      </x:c>
      <x:c r="G33" s="182" t="n">
        <x:f>MAX(0,Inputs!$B$12-SUM(J33,P33,V33,AB33,AH33,AN33,AT33,AZ33,BF33,BL33))</x:f>
        <x:v>900</x:v>
      </x:c>
      <x:c r="H33" s="180" t="n">
        <x:f>M32</x:f>
        <x:v>0</x:v>
      </x:c>
      <x:c r="I33" s="180" t="n">
        <x:f>IF(H33&lt;=0,0,H33*IFERROR(INDEX(Inputs!$E$15:$E$24,MATCH(1,Inputs!$K$15:$K$24,0)),0)/12)</x:f>
        <x:v>0</x:v>
      </x:c>
      <x:c r="J33" s="180" t="n">
        <x:f>MIN(H33+I33,IF(H33&gt;0,IFERROR(INDEX(Inputs!$H$15:$H$24,MATCH(1,Inputs!$K$15:$K$24,0)),0),0))</x:f>
        <x:v>0</x:v>
      </x:c>
      <x:c r="K33" s="180" t="n">
        <x:f>MAX(0,H33+I33-J33)</x:f>
        <x:v>0</x:v>
      </x:c>
      <x:c r="L33" s="180" t="n">
        <x:f>MIN(K33,MAX(0,$G33-0))</x:f>
        <x:v>0</x:v>
      </x:c>
      <x:c r="M33" s="180" t="n">
        <x:f>MAX(0,K33-L33)</x:f>
        <x:v>0</x:v>
      </x:c>
      <x:c r="N33" s="180" t="n">
        <x:f>S32</x:f>
        <x:v>1187.3651107320647</x:v>
      </x:c>
      <x:c r="O33" s="180" t="n">
        <x:f>IF(N33&lt;=0,0,N33*IFERROR(INDEX(Inputs!$E$15:$E$24,MATCH(2,Inputs!$K$15:$K$24,0)),0)/12)</x:f>
        <x:v>10.874285472454494</x:v>
      </x:c>
      <x:c r="P33" s="180" t="n">
        <x:f>MIN(N33+O33,IF(N33&gt;0,IFERROR(INDEX(Inputs!$H$15:$H$24,MATCH(2,Inputs!$K$15:$K$24,0)),0),0))</x:f>
        <x:v>250</x:v>
      </x:c>
      <x:c r="Q33" s="180" t="n">
        <x:f>MAX(0,N33+O33-P33)</x:f>
        <x:v>948.2393962045192</x:v>
      </x:c>
      <x:c r="R33" s="180" t="n">
        <x:f>MIN(Q33,MAX(0,$G33-SUM(K33)))</x:f>
        <x:v>900</x:v>
      </x:c>
      <x:c r="S33" s="180" t="n">
        <x:f>MAX(0,Q33-R33)</x:f>
        <x:v>48.23939620451915</x:v>
      </x:c>
      <x:c r="T33" s="180" t="n">
        <x:f>Y32</x:f>
        <x:v>0</x:v>
      </x:c>
      <x:c r="U33" s="180" t="n">
        <x:f>IF(T33&lt;=0,0,T33*IFERROR(INDEX(Inputs!$E$15:$E$24,MATCH(3,Inputs!$K$15:$K$24,0)),0)/12)</x:f>
        <x:v>0</x:v>
      </x:c>
      <x:c r="V33" s="180" t="n">
        <x:f>MIN(T33+U33,IF(T33&gt;0,IFERROR(INDEX(Inputs!$H$15:$H$24,MATCH(3,Inputs!$K$15:$K$24,0)),0),0))</x:f>
        <x:v>0</x:v>
      </x:c>
      <x:c r="W33" s="180" t="n">
        <x:f>MAX(0,T33+U33-V33)</x:f>
        <x:v>0</x:v>
      </x:c>
      <x:c r="X33" s="180" t="n">
        <x:f>MIN(W33,MAX(0,$G33-SUM(K33,Q33)))</x:f>
        <x:v>0</x:v>
      </x:c>
      <x:c r="Y33" s="180" t="n">
        <x:f>MAX(0,W33-X33)</x:f>
        <x:v>0</x:v>
      </x:c>
      <x:c r="Z33" s="180" t="n">
        <x:f>AE32</x:f>
        <x:v>0</x:v>
      </x:c>
      <x:c r="AA33" s="180" t="n">
        <x:f>IF(Z33&lt;=0,0,Z33*IFERROR(INDEX(Inputs!$E$15:$E$24,MATCH(4,Inputs!$K$15:$K$24,0)),0)/12)</x:f>
        <x:v>0</x:v>
      </x:c>
      <x:c r="AB33" s="180" t="n">
        <x:f>MIN(Z33+AA33,IF(Z33&gt;0,IFERROR(INDEX(Inputs!$H$15:$H$24,MATCH(4,Inputs!$K$15:$K$24,0)),0),0))</x:f>
        <x:v>0</x:v>
      </x:c>
      <x:c r="AC33" s="180" t="n">
        <x:f>MAX(0,Z33+AA33-AB33)</x:f>
        <x:v>0</x:v>
      </x:c>
      <x:c r="AD33" s="180" t="n">
        <x:f>MIN(AC33,MAX(0,$G33-SUM(K33,Q33,W33)))</x:f>
        <x:v>0</x:v>
      </x:c>
      <x:c r="AE33" s="180" t="n">
        <x:f>MAX(0,AC33-AD33)</x:f>
        <x:v>0</x:v>
      </x:c>
      <x:c r="AF33" s="180" t="n">
        <x:f>AK32</x:f>
        <x:v>0</x:v>
      </x:c>
      <x:c r="AG33" s="180" t="n">
        <x:f>IF(AF33&lt;=0,0,AF33*IFERROR(INDEX(Inputs!$E$15:$E$24,MATCH(5,Inputs!$K$15:$K$24,0)),0)/12)</x:f>
        <x:v>0</x:v>
      </x:c>
      <x:c r="AH33" s="180" t="n">
        <x:f>MIN(AF33+AG33,IF(AF33&gt;0,IFERROR(INDEX(Inputs!$H$15:$H$24,MATCH(5,Inputs!$K$15:$K$24,0)),0),0))</x:f>
        <x:v>0</x:v>
      </x:c>
      <x:c r="AI33" s="180" t="n">
        <x:f>MAX(0,AF33+AG33-AH33)</x:f>
        <x:v>0</x:v>
      </x:c>
      <x:c r="AJ33" s="180" t="n">
        <x:f>MIN(AI33,MAX(0,$G33-SUM(K33,Q33,W33,AC33)))</x:f>
        <x:v>0</x:v>
      </x:c>
      <x:c r="AK33" s="180" t="n">
        <x:f>MAX(0,AI33-AJ33)</x:f>
        <x:v>0</x:v>
      </x:c>
      <x:c r="AL33" s="180" t="n">
        <x:f>AQ32</x:f>
        <x:v>0</x:v>
      </x:c>
      <x:c r="AM33" s="180" t="n">
        <x:f>IF(AL33&lt;=0,0,AL33*IFERROR(INDEX(Inputs!$E$15:$E$24,MATCH(6,Inputs!$K$15:$K$24,0)),0)/12)</x:f>
        <x:v>0</x:v>
      </x:c>
      <x:c r="AN33" s="180" t="n">
        <x:f>MIN(AL33+AM33,IF(AL33&gt;0,IFERROR(INDEX(Inputs!$H$15:$H$24,MATCH(6,Inputs!$K$15:$K$24,0)),0),0))</x:f>
        <x:v>0</x:v>
      </x:c>
      <x:c r="AO33" s="180" t="n">
        <x:f>MAX(0,AL33+AM33-AN33)</x:f>
        <x:v>0</x:v>
      </x:c>
      <x:c r="AP33" s="180" t="n">
        <x:f>MIN(AO33,MAX(0,$G33-SUM(K33,Q33,W33,AC33,AI33)))</x:f>
        <x:v>0</x:v>
      </x:c>
      <x:c r="AQ33" s="180" t="n">
        <x:f>MAX(0,AO33-AP33)</x:f>
        <x:v>0</x:v>
      </x:c>
      <x:c r="AR33" s="180" t="n">
        <x:f>AW32</x:f>
        <x:v>0</x:v>
      </x:c>
      <x:c r="AS33" s="180" t="n">
        <x:f>IF(AR33&lt;=0,0,AR33*IFERROR(INDEX(Inputs!$E$15:$E$24,MATCH(7,Inputs!$K$15:$K$24,0)),0)/12)</x:f>
        <x:v>0</x:v>
      </x:c>
      <x:c r="AT33" s="180" t="n">
        <x:f>MIN(AR33+AS33,IF(AR33&gt;0,IFERROR(INDEX(Inputs!$H$15:$H$24,MATCH(7,Inputs!$K$15:$K$24,0)),0),0))</x:f>
        <x:v>0</x:v>
      </x:c>
      <x:c r="AU33" s="180" t="n">
        <x:f>MAX(0,AR33+AS33-AT33)</x:f>
        <x:v>0</x:v>
      </x:c>
      <x:c r="AV33" s="180" t="n">
        <x:f>MIN(AU33,MAX(0,$G33-SUM(K33,Q33,W33,AC33,AI33,AO33)))</x:f>
        <x:v>0</x:v>
      </x:c>
      <x:c r="AW33" s="180" t="n">
        <x:f>MAX(0,AU33-AV33)</x:f>
        <x:v>0</x:v>
      </x:c>
      <x:c r="AX33" s="180" t="n">
        <x:f>BC32</x:f>
        <x:v>0</x:v>
      </x:c>
      <x:c r="AY33" s="180" t="n">
        <x:f>IF(AX33&lt;=0,0,AX33*IFERROR(INDEX(Inputs!$E$15:$E$24,MATCH(8,Inputs!$K$15:$K$24,0)),0)/12)</x:f>
        <x:v>0</x:v>
      </x:c>
      <x:c r="AZ33" s="180" t="n">
        <x:f>MIN(AX33+AY33,IF(AX33&gt;0,IFERROR(INDEX(Inputs!$H$15:$H$24,MATCH(8,Inputs!$K$15:$K$24,0)),0),0))</x:f>
        <x:v>0</x:v>
      </x:c>
      <x:c r="BA33" s="180" t="n">
        <x:f>MAX(0,AX33+AY33-AZ33)</x:f>
        <x:v>0</x:v>
      </x:c>
      <x:c r="BB33" s="180" t="n">
        <x:f>MIN(BA33,MAX(0,$G33-SUM(K33,Q33,W33,AC33,AI33,AO33,AU33)))</x:f>
        <x:v>0</x:v>
      </x:c>
      <x:c r="BC33" s="180" t="n">
        <x:f>MAX(0,BA33-BB33)</x:f>
        <x:v>0</x:v>
      </x:c>
      <x:c r="BD33" s="180" t="n">
        <x:f>BI32</x:f>
        <x:v>0</x:v>
      </x:c>
      <x:c r="BE33" s="180" t="n">
        <x:f>IF(BD33&lt;=0,0,BD33*IFERROR(INDEX(Inputs!$E$15:$E$24,MATCH(9,Inputs!$K$15:$K$24,0)),0)/12)</x:f>
        <x:v>0</x:v>
      </x:c>
      <x:c r="BF33" s="180" t="n">
        <x:f>MIN(BD33+BE33,IF(BD33&gt;0,IFERROR(INDEX(Inputs!$H$15:$H$24,MATCH(9,Inputs!$K$15:$K$24,0)),0),0))</x:f>
        <x:v>0</x:v>
      </x:c>
      <x:c r="BG33" s="180" t="n">
        <x:f>MAX(0,BD33+BE33-BF33)</x:f>
        <x:v>0</x:v>
      </x:c>
      <x:c r="BH33" s="180" t="n">
        <x:f>MIN(BG33,MAX(0,$G33-SUM(K33,Q33,W33,AC33,AI33,AO33,AU33,BA33)))</x:f>
        <x:v>0</x:v>
      </x:c>
      <x:c r="BI33" s="180" t="n">
        <x:f>MAX(0,BG33-BH33)</x:f>
        <x:v>0</x:v>
      </x:c>
      <x:c r="BJ33" s="180" t="n">
        <x:f>BO32</x:f>
        <x:v>0</x:v>
      </x:c>
      <x:c r="BK33" s="180" t="n">
        <x:f>IF(BJ33&lt;=0,0,BJ33*IFERROR(INDEX(Inputs!$E$15:$E$24,MATCH(10,Inputs!$K$15:$K$24,0)),0)/12)</x:f>
        <x:v>0</x:v>
      </x:c>
      <x:c r="BL33" s="180" t="n">
        <x:f>MIN(BJ33+BK33,IF(BJ33&gt;0,IFERROR(INDEX(Inputs!$H$15:$H$24,MATCH(10,Inputs!$K$15:$K$24,0)),0),0))</x:f>
        <x:v>0</x:v>
      </x:c>
      <x:c r="BM33" s="180" t="n">
        <x:f>MAX(0,BJ33+BK33-BL33)</x:f>
        <x:v>0</x:v>
      </x:c>
      <x:c r="BN33" s="180" t="n">
        <x:f>MIN(BM33,MAX(0,$G33-SUM(K33,Q33,W33,AC33,AI33,AO33,AU33,BA33,BG33)))</x:f>
        <x:v>0</x:v>
      </x:c>
      <x:c r="BO33" s="192" t="n">
        <x:f>MAX(0,BM33-BN33)</x:f>
        <x:v>0</x:v>
      </x:c>
    </x:row>
    <x:row r="34">
      <x:c r="A34" s="191" t="n">
        <x:f>27</x:f>
        <x:v>27</x:v>
      </x:c>
      <x:c r="B34" s="178" t="n">
        <x:f>EDATE(Inputs!$B$4,A34-1)</x:f>
        <x:v>47011</x:v>
      </x:c>
      <x:c r="C34" s="182" t="n">
        <x:f>SUM(H34,N34,T34,Z34,AF34,AL34,AR34,AX34,BD34,BJ34)</x:f>
        <x:v>48.23939620451915</x:v>
      </x:c>
      <x:c r="D34" s="182" t="n">
        <x:f>SUM(I34,O34,U34,AA34,AG34,AM34,AS34,AY34,BE34,BK34)</x:f>
        <x:v>0.4417924702397212</x:v>
      </x:c>
      <x:c r="E34" s="182" t="n">
        <x:f>SUM(J34,P34,V34,AB34,AH34,AN34,AT34,AZ34,BF34,BL34)+SUM(L34,R34,X34,AD34,AJ34,AP34,AV34,BB34,BH34,BN34)</x:f>
        <x:v>48.68118867475887</x:v>
      </x:c>
      <x:c r="F34" s="182" t="n">
        <x:f>SUM(M34,S34,Y34,AE34,AK34,AQ34,AW34,BC34,BI34,BO34)</x:f>
        <x:v>0</x:v>
      </x:c>
      <x:c r="G34" s="182" t="n">
        <x:f>MAX(0,Inputs!$B$12-SUM(J34,P34,V34,AB34,AH34,AN34,AT34,AZ34,BF34,BL34))</x:f>
        <x:v>1101.318811325241</x:v>
      </x:c>
      <x:c r="H34" s="180" t="n">
        <x:f>M33</x:f>
        <x:v>0</x:v>
      </x:c>
      <x:c r="I34" s="180" t="n">
        <x:f>IF(H34&lt;=0,0,H34*IFERROR(INDEX(Inputs!$E$15:$E$24,MATCH(1,Inputs!$K$15:$K$24,0)),0)/12)</x:f>
        <x:v>0</x:v>
      </x:c>
      <x:c r="J34" s="180" t="n">
        <x:f>MIN(H34+I34,IF(H34&gt;0,IFERROR(INDEX(Inputs!$H$15:$H$24,MATCH(1,Inputs!$K$15:$K$24,0)),0),0))</x:f>
        <x:v>0</x:v>
      </x:c>
      <x:c r="K34" s="180" t="n">
        <x:f>MAX(0,H34+I34-J34)</x:f>
        <x:v>0</x:v>
      </x:c>
      <x:c r="L34" s="180" t="n">
        <x:f>MIN(K34,MAX(0,$G34-0))</x:f>
        <x:v>0</x:v>
      </x:c>
      <x:c r="M34" s="180" t="n">
        <x:f>MAX(0,K34-L34)</x:f>
        <x:v>0</x:v>
      </x:c>
      <x:c r="N34" s="180" t="n">
        <x:f>S33</x:f>
        <x:v>48.23939620451915</x:v>
      </x:c>
      <x:c r="O34" s="180" t="n">
        <x:f>IF(N34&lt;=0,0,N34*IFERROR(INDEX(Inputs!$E$15:$E$24,MATCH(2,Inputs!$K$15:$K$24,0)),0)/12)</x:f>
        <x:v>0.4417924702397212</x:v>
      </x:c>
      <x:c r="P34" s="180" t="n">
        <x:f>MIN(N34+O34,IF(N34&gt;0,IFERROR(INDEX(Inputs!$H$15:$H$24,MATCH(2,Inputs!$K$15:$K$24,0)),0),0))</x:f>
        <x:v>48.68118867475887</x:v>
      </x:c>
      <x:c r="Q34" s="180" t="n">
        <x:f>MAX(0,N34+O34-P34)</x:f>
        <x:v>0</x:v>
      </x:c>
      <x:c r="R34" s="180" t="n">
        <x:f>MIN(Q34,MAX(0,$G34-SUM(K34)))</x:f>
        <x:v>0</x:v>
      </x:c>
      <x:c r="S34" s="180" t="n">
        <x:f>MAX(0,Q34-R34)</x:f>
        <x:v>0</x:v>
      </x:c>
      <x:c r="T34" s="180" t="n">
        <x:f>Y33</x:f>
        <x:v>0</x:v>
      </x:c>
      <x:c r="U34" s="180" t="n">
        <x:f>IF(T34&lt;=0,0,T34*IFERROR(INDEX(Inputs!$E$15:$E$24,MATCH(3,Inputs!$K$15:$K$24,0)),0)/12)</x:f>
        <x:v>0</x:v>
      </x:c>
      <x:c r="V34" s="180" t="n">
        <x:f>MIN(T34+U34,IF(T34&gt;0,IFERROR(INDEX(Inputs!$H$15:$H$24,MATCH(3,Inputs!$K$15:$K$24,0)),0),0))</x:f>
        <x:v>0</x:v>
      </x:c>
      <x:c r="W34" s="180" t="n">
        <x:f>MAX(0,T34+U34-V34)</x:f>
        <x:v>0</x:v>
      </x:c>
      <x:c r="X34" s="180" t="n">
        <x:f>MIN(W34,MAX(0,$G34-SUM(K34,Q34)))</x:f>
        <x:v>0</x:v>
      </x:c>
      <x:c r="Y34" s="180" t="n">
        <x:f>MAX(0,W34-X34)</x:f>
        <x:v>0</x:v>
      </x:c>
      <x:c r="Z34" s="180" t="n">
        <x:f>AE33</x:f>
        <x:v>0</x:v>
      </x:c>
      <x:c r="AA34" s="180" t="n">
        <x:f>IF(Z34&lt;=0,0,Z34*IFERROR(INDEX(Inputs!$E$15:$E$24,MATCH(4,Inputs!$K$15:$K$24,0)),0)/12)</x:f>
        <x:v>0</x:v>
      </x:c>
      <x:c r="AB34" s="180" t="n">
        <x:f>MIN(Z34+AA34,IF(Z34&gt;0,IFERROR(INDEX(Inputs!$H$15:$H$24,MATCH(4,Inputs!$K$15:$K$24,0)),0),0))</x:f>
        <x:v>0</x:v>
      </x:c>
      <x:c r="AC34" s="180" t="n">
        <x:f>MAX(0,Z34+AA34-AB34)</x:f>
        <x:v>0</x:v>
      </x:c>
      <x:c r="AD34" s="180" t="n">
        <x:f>MIN(AC34,MAX(0,$G34-SUM(K34,Q34,W34)))</x:f>
        <x:v>0</x:v>
      </x:c>
      <x:c r="AE34" s="180" t="n">
        <x:f>MAX(0,AC34-AD34)</x:f>
        <x:v>0</x:v>
      </x:c>
      <x:c r="AF34" s="180" t="n">
        <x:f>AK33</x:f>
        <x:v>0</x:v>
      </x:c>
      <x:c r="AG34" s="180" t="n">
        <x:f>IF(AF34&lt;=0,0,AF34*IFERROR(INDEX(Inputs!$E$15:$E$24,MATCH(5,Inputs!$K$15:$K$24,0)),0)/12)</x:f>
        <x:v>0</x:v>
      </x:c>
      <x:c r="AH34" s="180" t="n">
        <x:f>MIN(AF34+AG34,IF(AF34&gt;0,IFERROR(INDEX(Inputs!$H$15:$H$24,MATCH(5,Inputs!$K$15:$K$24,0)),0),0))</x:f>
        <x:v>0</x:v>
      </x:c>
      <x:c r="AI34" s="180" t="n">
        <x:f>MAX(0,AF34+AG34-AH34)</x:f>
        <x:v>0</x:v>
      </x:c>
      <x:c r="AJ34" s="180" t="n">
        <x:f>MIN(AI34,MAX(0,$G34-SUM(K34,Q34,W34,AC34)))</x:f>
        <x:v>0</x:v>
      </x:c>
      <x:c r="AK34" s="180" t="n">
        <x:f>MAX(0,AI34-AJ34)</x:f>
        <x:v>0</x:v>
      </x:c>
      <x:c r="AL34" s="180" t="n">
        <x:f>AQ33</x:f>
        <x:v>0</x:v>
      </x:c>
      <x:c r="AM34" s="180" t="n">
        <x:f>IF(AL34&lt;=0,0,AL34*IFERROR(INDEX(Inputs!$E$15:$E$24,MATCH(6,Inputs!$K$15:$K$24,0)),0)/12)</x:f>
        <x:v>0</x:v>
      </x:c>
      <x:c r="AN34" s="180" t="n">
        <x:f>MIN(AL34+AM34,IF(AL34&gt;0,IFERROR(INDEX(Inputs!$H$15:$H$24,MATCH(6,Inputs!$K$15:$K$24,0)),0),0))</x:f>
        <x:v>0</x:v>
      </x:c>
      <x:c r="AO34" s="180" t="n">
        <x:f>MAX(0,AL34+AM34-AN34)</x:f>
        <x:v>0</x:v>
      </x:c>
      <x:c r="AP34" s="180" t="n">
        <x:f>MIN(AO34,MAX(0,$G34-SUM(K34,Q34,W34,AC34,AI34)))</x:f>
        <x:v>0</x:v>
      </x:c>
      <x:c r="AQ34" s="180" t="n">
        <x:f>MAX(0,AO34-AP34)</x:f>
        <x:v>0</x:v>
      </x:c>
      <x:c r="AR34" s="180" t="n">
        <x:f>AW33</x:f>
        <x:v>0</x:v>
      </x:c>
      <x:c r="AS34" s="180" t="n">
        <x:f>IF(AR34&lt;=0,0,AR34*IFERROR(INDEX(Inputs!$E$15:$E$24,MATCH(7,Inputs!$K$15:$K$24,0)),0)/12)</x:f>
        <x:v>0</x:v>
      </x:c>
      <x:c r="AT34" s="180" t="n">
        <x:f>MIN(AR34+AS34,IF(AR34&gt;0,IFERROR(INDEX(Inputs!$H$15:$H$24,MATCH(7,Inputs!$K$15:$K$24,0)),0),0))</x:f>
        <x:v>0</x:v>
      </x:c>
      <x:c r="AU34" s="180" t="n">
        <x:f>MAX(0,AR34+AS34-AT34)</x:f>
        <x:v>0</x:v>
      </x:c>
      <x:c r="AV34" s="180" t="n">
        <x:f>MIN(AU34,MAX(0,$G34-SUM(K34,Q34,W34,AC34,AI34,AO34)))</x:f>
        <x:v>0</x:v>
      </x:c>
      <x:c r="AW34" s="180" t="n">
        <x:f>MAX(0,AU34-AV34)</x:f>
        <x:v>0</x:v>
      </x:c>
      <x:c r="AX34" s="180" t="n">
        <x:f>BC33</x:f>
        <x:v>0</x:v>
      </x:c>
      <x:c r="AY34" s="180" t="n">
        <x:f>IF(AX34&lt;=0,0,AX34*IFERROR(INDEX(Inputs!$E$15:$E$24,MATCH(8,Inputs!$K$15:$K$24,0)),0)/12)</x:f>
        <x:v>0</x:v>
      </x:c>
      <x:c r="AZ34" s="180" t="n">
        <x:f>MIN(AX34+AY34,IF(AX34&gt;0,IFERROR(INDEX(Inputs!$H$15:$H$24,MATCH(8,Inputs!$K$15:$K$24,0)),0),0))</x:f>
        <x:v>0</x:v>
      </x:c>
      <x:c r="BA34" s="180" t="n">
        <x:f>MAX(0,AX34+AY34-AZ34)</x:f>
        <x:v>0</x:v>
      </x:c>
      <x:c r="BB34" s="180" t="n">
        <x:f>MIN(BA34,MAX(0,$G34-SUM(K34,Q34,W34,AC34,AI34,AO34,AU34)))</x:f>
        <x:v>0</x:v>
      </x:c>
      <x:c r="BC34" s="180" t="n">
        <x:f>MAX(0,BA34-BB34)</x:f>
        <x:v>0</x:v>
      </x:c>
      <x:c r="BD34" s="180" t="n">
        <x:f>BI33</x:f>
        <x:v>0</x:v>
      </x:c>
      <x:c r="BE34" s="180" t="n">
        <x:f>IF(BD34&lt;=0,0,BD34*IFERROR(INDEX(Inputs!$E$15:$E$24,MATCH(9,Inputs!$K$15:$K$24,0)),0)/12)</x:f>
        <x:v>0</x:v>
      </x:c>
      <x:c r="BF34" s="180" t="n">
        <x:f>MIN(BD34+BE34,IF(BD34&gt;0,IFERROR(INDEX(Inputs!$H$15:$H$24,MATCH(9,Inputs!$K$15:$K$24,0)),0),0))</x:f>
        <x:v>0</x:v>
      </x:c>
      <x:c r="BG34" s="180" t="n">
        <x:f>MAX(0,BD34+BE34-BF34)</x:f>
        <x:v>0</x:v>
      </x:c>
      <x:c r="BH34" s="180" t="n">
        <x:f>MIN(BG34,MAX(0,$G34-SUM(K34,Q34,W34,AC34,AI34,AO34,AU34,BA34)))</x:f>
        <x:v>0</x:v>
      </x:c>
      <x:c r="BI34" s="180" t="n">
        <x:f>MAX(0,BG34-BH34)</x:f>
        <x:v>0</x:v>
      </x:c>
      <x:c r="BJ34" s="180" t="n">
        <x:f>BO33</x:f>
        <x:v>0</x:v>
      </x:c>
      <x:c r="BK34" s="180" t="n">
        <x:f>IF(BJ34&lt;=0,0,BJ34*IFERROR(INDEX(Inputs!$E$15:$E$24,MATCH(10,Inputs!$K$15:$K$24,0)),0)/12)</x:f>
        <x:v>0</x:v>
      </x:c>
      <x:c r="BL34" s="180" t="n">
        <x:f>MIN(BJ34+BK34,IF(BJ34&gt;0,IFERROR(INDEX(Inputs!$H$15:$H$24,MATCH(10,Inputs!$K$15:$K$24,0)),0),0))</x:f>
        <x:v>0</x:v>
      </x:c>
      <x:c r="BM34" s="180" t="n">
        <x:f>MAX(0,BJ34+BK34-BL34)</x:f>
        <x:v>0</x:v>
      </x:c>
      <x:c r="BN34" s="180" t="n">
        <x:f>MIN(BM34,MAX(0,$G34-SUM(K34,Q34,W34,AC34,AI34,AO34,AU34,BA34,BG34)))</x:f>
        <x:v>0</x:v>
      </x:c>
      <x:c r="BO34" s="192" t="n">
        <x:f>MAX(0,BM34-BN34)</x:f>
        <x:v>0</x:v>
      </x:c>
    </x:row>
    <x:row r="35">
      <x:c r="A35" s="191" t="n">
        <x:f>28</x:f>
        <x:v>28</x:v>
      </x:c>
      <x:c r="B35" s="178" t="n">
        <x:f>EDATE(Inputs!$B$4,A35-1)</x:f>
        <x:v>47041</x:v>
      </x:c>
      <x:c r="C35" s="182" t="n">
        <x:f>SUM(H35,N35,T35,Z35,AF35,AL35,AR35,AX35,BD35,BJ35)</x:f>
        <x:v>0</x:v>
      </x:c>
      <x:c r="D35" s="182" t="n">
        <x:f>SUM(I35,O35,U35,AA35,AG35,AM35,AS35,AY35,BE35,BK35)</x:f>
        <x:v>0</x:v>
      </x:c>
      <x:c r="E35" s="182" t="n">
        <x:f>SUM(J35,P35,V35,AB35,AH35,AN35,AT35,AZ35,BF35,BL35)+SUM(L35,R35,X35,AD35,AJ35,AP35,AV35,BB35,BH35,BN35)</x:f>
        <x:v>0</x:v>
      </x:c>
      <x:c r="F35" s="182" t="n">
        <x:f>SUM(M35,S35,Y35,AE35,AK35,AQ35,AW35,BC35,BI35,BO35)</x:f>
        <x:v>0</x:v>
      </x:c>
      <x:c r="G35" s="182" t="n">
        <x:f>MAX(0,Inputs!$B$12-SUM(J35,P35,V35,AB35,AH35,AN35,AT35,AZ35,BF35,BL35))</x:f>
        <x:v>1150</x:v>
      </x:c>
      <x:c r="H35" s="180" t="n">
        <x:f>M34</x:f>
        <x:v>0</x:v>
      </x:c>
      <x:c r="I35" s="180" t="n">
        <x:f>IF(H35&lt;=0,0,H35*IFERROR(INDEX(Inputs!$E$15:$E$24,MATCH(1,Inputs!$K$15:$K$24,0)),0)/12)</x:f>
        <x:v>0</x:v>
      </x:c>
      <x:c r="J35" s="180" t="n">
        <x:f>MIN(H35+I35,IF(H35&gt;0,IFERROR(INDEX(Inputs!$H$15:$H$24,MATCH(1,Inputs!$K$15:$K$24,0)),0),0))</x:f>
        <x:v>0</x:v>
      </x:c>
      <x:c r="K35" s="180" t="n">
        <x:f>MAX(0,H35+I35-J35)</x:f>
        <x:v>0</x:v>
      </x:c>
      <x:c r="L35" s="180" t="n">
        <x:f>MIN(K35,MAX(0,$G35-0))</x:f>
        <x:v>0</x:v>
      </x:c>
      <x:c r="M35" s="180" t="n">
        <x:f>MAX(0,K35-L35)</x:f>
        <x:v>0</x:v>
      </x:c>
      <x:c r="N35" s="180" t="n">
        <x:f>S34</x:f>
        <x:v>0</x:v>
      </x:c>
      <x:c r="O35" s="180" t="n">
        <x:f>IF(N35&lt;=0,0,N35*IFERROR(INDEX(Inputs!$E$15:$E$24,MATCH(2,Inputs!$K$15:$K$24,0)),0)/12)</x:f>
        <x:v>0</x:v>
      </x:c>
      <x:c r="P35" s="180" t="n">
        <x:f>MIN(N35+O35,IF(N35&gt;0,IFERROR(INDEX(Inputs!$H$15:$H$24,MATCH(2,Inputs!$K$15:$K$24,0)),0),0))</x:f>
        <x:v>0</x:v>
      </x:c>
      <x:c r="Q35" s="180" t="n">
        <x:f>MAX(0,N35+O35-P35)</x:f>
        <x:v>0</x:v>
      </x:c>
      <x:c r="R35" s="180" t="n">
        <x:f>MIN(Q35,MAX(0,$G35-SUM(K35)))</x:f>
        <x:v>0</x:v>
      </x:c>
      <x:c r="S35" s="180" t="n">
        <x:f>MAX(0,Q35-R35)</x:f>
        <x:v>0</x:v>
      </x:c>
      <x:c r="T35" s="180" t="n">
        <x:f>Y34</x:f>
        <x:v>0</x:v>
      </x:c>
      <x:c r="U35" s="180" t="n">
        <x:f>IF(T35&lt;=0,0,T35*IFERROR(INDEX(Inputs!$E$15:$E$24,MATCH(3,Inputs!$K$15:$K$24,0)),0)/12)</x:f>
        <x:v>0</x:v>
      </x:c>
      <x:c r="V35" s="180" t="n">
        <x:f>MIN(T35+U35,IF(T35&gt;0,IFERROR(INDEX(Inputs!$H$15:$H$24,MATCH(3,Inputs!$K$15:$K$24,0)),0),0))</x:f>
        <x:v>0</x:v>
      </x:c>
      <x:c r="W35" s="180" t="n">
        <x:f>MAX(0,T35+U35-V35)</x:f>
        <x:v>0</x:v>
      </x:c>
      <x:c r="X35" s="180" t="n">
        <x:f>MIN(W35,MAX(0,$G35-SUM(K35,Q35)))</x:f>
        <x:v>0</x:v>
      </x:c>
      <x:c r="Y35" s="180" t="n">
        <x:f>MAX(0,W35-X35)</x:f>
        <x:v>0</x:v>
      </x:c>
      <x:c r="Z35" s="180" t="n">
        <x:f>AE34</x:f>
        <x:v>0</x:v>
      </x:c>
      <x:c r="AA35" s="180" t="n">
        <x:f>IF(Z35&lt;=0,0,Z35*IFERROR(INDEX(Inputs!$E$15:$E$24,MATCH(4,Inputs!$K$15:$K$24,0)),0)/12)</x:f>
        <x:v>0</x:v>
      </x:c>
      <x:c r="AB35" s="180" t="n">
        <x:f>MIN(Z35+AA35,IF(Z35&gt;0,IFERROR(INDEX(Inputs!$H$15:$H$24,MATCH(4,Inputs!$K$15:$K$24,0)),0),0))</x:f>
        <x:v>0</x:v>
      </x:c>
      <x:c r="AC35" s="180" t="n">
        <x:f>MAX(0,Z35+AA35-AB35)</x:f>
        <x:v>0</x:v>
      </x:c>
      <x:c r="AD35" s="180" t="n">
        <x:f>MIN(AC35,MAX(0,$G35-SUM(K35,Q35,W35)))</x:f>
        <x:v>0</x:v>
      </x:c>
      <x:c r="AE35" s="180" t="n">
        <x:f>MAX(0,AC35-AD35)</x:f>
        <x:v>0</x:v>
      </x:c>
      <x:c r="AF35" s="180" t="n">
        <x:f>AK34</x:f>
        <x:v>0</x:v>
      </x:c>
      <x:c r="AG35" s="180" t="n">
        <x:f>IF(AF35&lt;=0,0,AF35*IFERROR(INDEX(Inputs!$E$15:$E$24,MATCH(5,Inputs!$K$15:$K$24,0)),0)/12)</x:f>
        <x:v>0</x:v>
      </x:c>
      <x:c r="AH35" s="180" t="n">
        <x:f>MIN(AF35+AG35,IF(AF35&gt;0,IFERROR(INDEX(Inputs!$H$15:$H$24,MATCH(5,Inputs!$K$15:$K$24,0)),0),0))</x:f>
        <x:v>0</x:v>
      </x:c>
      <x:c r="AI35" s="180" t="n">
        <x:f>MAX(0,AF35+AG35-AH35)</x:f>
        <x:v>0</x:v>
      </x:c>
      <x:c r="AJ35" s="180" t="n">
        <x:f>MIN(AI35,MAX(0,$G35-SUM(K35,Q35,W35,AC35)))</x:f>
        <x:v>0</x:v>
      </x:c>
      <x:c r="AK35" s="180" t="n">
        <x:f>MAX(0,AI35-AJ35)</x:f>
        <x:v>0</x:v>
      </x:c>
      <x:c r="AL35" s="180" t="n">
        <x:f>AQ34</x:f>
        <x:v>0</x:v>
      </x:c>
      <x:c r="AM35" s="180" t="n">
        <x:f>IF(AL35&lt;=0,0,AL35*IFERROR(INDEX(Inputs!$E$15:$E$24,MATCH(6,Inputs!$K$15:$K$24,0)),0)/12)</x:f>
        <x:v>0</x:v>
      </x:c>
      <x:c r="AN35" s="180" t="n">
        <x:f>MIN(AL35+AM35,IF(AL35&gt;0,IFERROR(INDEX(Inputs!$H$15:$H$24,MATCH(6,Inputs!$K$15:$K$24,0)),0),0))</x:f>
        <x:v>0</x:v>
      </x:c>
      <x:c r="AO35" s="180" t="n">
        <x:f>MAX(0,AL35+AM35-AN35)</x:f>
        <x:v>0</x:v>
      </x:c>
      <x:c r="AP35" s="180" t="n">
        <x:f>MIN(AO35,MAX(0,$G35-SUM(K35,Q35,W35,AC35,AI35)))</x:f>
        <x:v>0</x:v>
      </x:c>
      <x:c r="AQ35" s="180" t="n">
        <x:f>MAX(0,AO35-AP35)</x:f>
        <x:v>0</x:v>
      </x:c>
      <x:c r="AR35" s="180" t="n">
        <x:f>AW34</x:f>
        <x:v>0</x:v>
      </x:c>
      <x:c r="AS35" s="180" t="n">
        <x:f>IF(AR35&lt;=0,0,AR35*IFERROR(INDEX(Inputs!$E$15:$E$24,MATCH(7,Inputs!$K$15:$K$24,0)),0)/12)</x:f>
        <x:v>0</x:v>
      </x:c>
      <x:c r="AT35" s="180" t="n">
        <x:f>MIN(AR35+AS35,IF(AR35&gt;0,IFERROR(INDEX(Inputs!$H$15:$H$24,MATCH(7,Inputs!$K$15:$K$24,0)),0),0))</x:f>
        <x:v>0</x:v>
      </x:c>
      <x:c r="AU35" s="180" t="n">
        <x:f>MAX(0,AR35+AS35-AT35)</x:f>
        <x:v>0</x:v>
      </x:c>
      <x:c r="AV35" s="180" t="n">
        <x:f>MIN(AU35,MAX(0,$G35-SUM(K35,Q35,W35,AC35,AI35,AO35)))</x:f>
        <x:v>0</x:v>
      </x:c>
      <x:c r="AW35" s="180" t="n">
        <x:f>MAX(0,AU35-AV35)</x:f>
        <x:v>0</x:v>
      </x:c>
      <x:c r="AX35" s="180" t="n">
        <x:f>BC34</x:f>
        <x:v>0</x:v>
      </x:c>
      <x:c r="AY35" s="180" t="n">
        <x:f>IF(AX35&lt;=0,0,AX35*IFERROR(INDEX(Inputs!$E$15:$E$24,MATCH(8,Inputs!$K$15:$K$24,0)),0)/12)</x:f>
        <x:v>0</x:v>
      </x:c>
      <x:c r="AZ35" s="180" t="n">
        <x:f>MIN(AX35+AY35,IF(AX35&gt;0,IFERROR(INDEX(Inputs!$H$15:$H$24,MATCH(8,Inputs!$K$15:$K$24,0)),0),0))</x:f>
        <x:v>0</x:v>
      </x:c>
      <x:c r="BA35" s="180" t="n">
        <x:f>MAX(0,AX35+AY35-AZ35)</x:f>
        <x:v>0</x:v>
      </x:c>
      <x:c r="BB35" s="180" t="n">
        <x:f>MIN(BA35,MAX(0,$G35-SUM(K35,Q35,W35,AC35,AI35,AO35,AU35)))</x:f>
        <x:v>0</x:v>
      </x:c>
      <x:c r="BC35" s="180" t="n">
        <x:f>MAX(0,BA35-BB35)</x:f>
        <x:v>0</x:v>
      </x:c>
      <x:c r="BD35" s="180" t="n">
        <x:f>BI34</x:f>
        <x:v>0</x:v>
      </x:c>
      <x:c r="BE35" s="180" t="n">
        <x:f>IF(BD35&lt;=0,0,BD35*IFERROR(INDEX(Inputs!$E$15:$E$24,MATCH(9,Inputs!$K$15:$K$24,0)),0)/12)</x:f>
        <x:v>0</x:v>
      </x:c>
      <x:c r="BF35" s="180" t="n">
        <x:f>MIN(BD35+BE35,IF(BD35&gt;0,IFERROR(INDEX(Inputs!$H$15:$H$24,MATCH(9,Inputs!$K$15:$K$24,0)),0),0))</x:f>
        <x:v>0</x:v>
      </x:c>
      <x:c r="BG35" s="180" t="n">
        <x:f>MAX(0,BD35+BE35-BF35)</x:f>
        <x:v>0</x:v>
      </x:c>
      <x:c r="BH35" s="180" t="n">
        <x:f>MIN(BG35,MAX(0,$G35-SUM(K35,Q35,W35,AC35,AI35,AO35,AU35,BA35)))</x:f>
        <x:v>0</x:v>
      </x:c>
      <x:c r="BI35" s="180" t="n">
        <x:f>MAX(0,BG35-BH35)</x:f>
        <x:v>0</x:v>
      </x:c>
      <x:c r="BJ35" s="180" t="n">
        <x:f>BO34</x:f>
        <x:v>0</x:v>
      </x:c>
      <x:c r="BK35" s="180" t="n">
        <x:f>IF(BJ35&lt;=0,0,BJ35*IFERROR(INDEX(Inputs!$E$15:$E$24,MATCH(10,Inputs!$K$15:$K$24,0)),0)/12)</x:f>
        <x:v>0</x:v>
      </x:c>
      <x:c r="BL35" s="180" t="n">
        <x:f>MIN(BJ35+BK35,IF(BJ35&gt;0,IFERROR(INDEX(Inputs!$H$15:$H$24,MATCH(10,Inputs!$K$15:$K$24,0)),0),0))</x:f>
        <x:v>0</x:v>
      </x:c>
      <x:c r="BM35" s="180" t="n">
        <x:f>MAX(0,BJ35+BK35-BL35)</x:f>
        <x:v>0</x:v>
      </x:c>
      <x:c r="BN35" s="180" t="n">
        <x:f>MIN(BM35,MAX(0,$G35-SUM(K35,Q35,W35,AC35,AI35,AO35,AU35,BA35,BG35)))</x:f>
        <x:v>0</x:v>
      </x:c>
      <x:c r="BO35" s="192" t="n">
        <x:f>MAX(0,BM35-BN35)</x:f>
        <x:v>0</x:v>
      </x:c>
    </x:row>
    <x:row r="36">
      <x:c r="A36" s="191" t="n">
        <x:f>29</x:f>
        <x:v>29</x:v>
      </x:c>
      <x:c r="B36" s="178" t="n">
        <x:f>EDATE(Inputs!$B$4,A36-1)</x:f>
        <x:v>47072</x:v>
      </x:c>
      <x:c r="C36" s="182" t="n">
        <x:f>SUM(H36,N36,T36,Z36,AF36,AL36,AR36,AX36,BD36,BJ36)</x:f>
        <x:v>0</x:v>
      </x:c>
      <x:c r="D36" s="182" t="n">
        <x:f>SUM(I36,O36,U36,AA36,AG36,AM36,AS36,AY36,BE36,BK36)</x:f>
        <x:v>0</x:v>
      </x:c>
      <x:c r="E36" s="182" t="n">
        <x:f>SUM(J36,P36,V36,AB36,AH36,AN36,AT36,AZ36,BF36,BL36)+SUM(L36,R36,X36,AD36,AJ36,AP36,AV36,BB36,BH36,BN36)</x:f>
        <x:v>0</x:v>
      </x:c>
      <x:c r="F36" s="182" t="n">
        <x:f>SUM(M36,S36,Y36,AE36,AK36,AQ36,AW36,BC36,BI36,BO36)</x:f>
        <x:v>0</x:v>
      </x:c>
      <x:c r="G36" s="182" t="n">
        <x:f>MAX(0,Inputs!$B$12-SUM(J36,P36,V36,AB36,AH36,AN36,AT36,AZ36,BF36,BL36))</x:f>
        <x:v>1150</x:v>
      </x:c>
      <x:c r="H36" s="180" t="n">
        <x:f>M35</x:f>
        <x:v>0</x:v>
      </x:c>
      <x:c r="I36" s="180" t="n">
        <x:f>IF(H36&lt;=0,0,H36*IFERROR(INDEX(Inputs!$E$15:$E$24,MATCH(1,Inputs!$K$15:$K$24,0)),0)/12)</x:f>
        <x:v>0</x:v>
      </x:c>
      <x:c r="J36" s="180" t="n">
        <x:f>MIN(H36+I36,IF(H36&gt;0,IFERROR(INDEX(Inputs!$H$15:$H$24,MATCH(1,Inputs!$K$15:$K$24,0)),0),0))</x:f>
        <x:v>0</x:v>
      </x:c>
      <x:c r="K36" s="180" t="n">
        <x:f>MAX(0,H36+I36-J36)</x:f>
        <x:v>0</x:v>
      </x:c>
      <x:c r="L36" s="180" t="n">
        <x:f>MIN(K36,MAX(0,$G36-0))</x:f>
        <x:v>0</x:v>
      </x:c>
      <x:c r="M36" s="180" t="n">
        <x:f>MAX(0,K36-L36)</x:f>
        <x:v>0</x:v>
      </x:c>
      <x:c r="N36" s="180" t="n">
        <x:f>S35</x:f>
        <x:v>0</x:v>
      </x:c>
      <x:c r="O36" s="180" t="n">
        <x:f>IF(N36&lt;=0,0,N36*IFERROR(INDEX(Inputs!$E$15:$E$24,MATCH(2,Inputs!$K$15:$K$24,0)),0)/12)</x:f>
        <x:v>0</x:v>
      </x:c>
      <x:c r="P36" s="180" t="n">
        <x:f>MIN(N36+O36,IF(N36&gt;0,IFERROR(INDEX(Inputs!$H$15:$H$24,MATCH(2,Inputs!$K$15:$K$24,0)),0),0))</x:f>
        <x:v>0</x:v>
      </x:c>
      <x:c r="Q36" s="180" t="n">
        <x:f>MAX(0,N36+O36-P36)</x:f>
        <x:v>0</x:v>
      </x:c>
      <x:c r="R36" s="180" t="n">
        <x:f>MIN(Q36,MAX(0,$G36-SUM(K36)))</x:f>
        <x:v>0</x:v>
      </x:c>
      <x:c r="S36" s="180" t="n">
        <x:f>MAX(0,Q36-R36)</x:f>
        <x:v>0</x:v>
      </x:c>
      <x:c r="T36" s="180" t="n">
        <x:f>Y35</x:f>
        <x:v>0</x:v>
      </x:c>
      <x:c r="U36" s="180" t="n">
        <x:f>IF(T36&lt;=0,0,T36*IFERROR(INDEX(Inputs!$E$15:$E$24,MATCH(3,Inputs!$K$15:$K$24,0)),0)/12)</x:f>
        <x:v>0</x:v>
      </x:c>
      <x:c r="V36" s="180" t="n">
        <x:f>MIN(T36+U36,IF(T36&gt;0,IFERROR(INDEX(Inputs!$H$15:$H$24,MATCH(3,Inputs!$K$15:$K$24,0)),0),0))</x:f>
        <x:v>0</x:v>
      </x:c>
      <x:c r="W36" s="180" t="n">
        <x:f>MAX(0,T36+U36-V36)</x:f>
        <x:v>0</x:v>
      </x:c>
      <x:c r="X36" s="180" t="n">
        <x:f>MIN(W36,MAX(0,$G36-SUM(K36,Q36)))</x:f>
        <x:v>0</x:v>
      </x:c>
      <x:c r="Y36" s="180" t="n">
        <x:f>MAX(0,W36-X36)</x:f>
        <x:v>0</x:v>
      </x:c>
      <x:c r="Z36" s="180" t="n">
        <x:f>AE35</x:f>
        <x:v>0</x:v>
      </x:c>
      <x:c r="AA36" s="180" t="n">
        <x:f>IF(Z36&lt;=0,0,Z36*IFERROR(INDEX(Inputs!$E$15:$E$24,MATCH(4,Inputs!$K$15:$K$24,0)),0)/12)</x:f>
        <x:v>0</x:v>
      </x:c>
      <x:c r="AB36" s="180" t="n">
        <x:f>MIN(Z36+AA36,IF(Z36&gt;0,IFERROR(INDEX(Inputs!$H$15:$H$24,MATCH(4,Inputs!$K$15:$K$24,0)),0),0))</x:f>
        <x:v>0</x:v>
      </x:c>
      <x:c r="AC36" s="180" t="n">
        <x:f>MAX(0,Z36+AA36-AB36)</x:f>
        <x:v>0</x:v>
      </x:c>
      <x:c r="AD36" s="180" t="n">
        <x:f>MIN(AC36,MAX(0,$G36-SUM(K36,Q36,W36)))</x:f>
        <x:v>0</x:v>
      </x:c>
      <x:c r="AE36" s="180" t="n">
        <x:f>MAX(0,AC36-AD36)</x:f>
        <x:v>0</x:v>
      </x:c>
      <x:c r="AF36" s="180" t="n">
        <x:f>AK35</x:f>
        <x:v>0</x:v>
      </x:c>
      <x:c r="AG36" s="180" t="n">
        <x:f>IF(AF36&lt;=0,0,AF36*IFERROR(INDEX(Inputs!$E$15:$E$24,MATCH(5,Inputs!$K$15:$K$24,0)),0)/12)</x:f>
        <x:v>0</x:v>
      </x:c>
      <x:c r="AH36" s="180" t="n">
        <x:f>MIN(AF36+AG36,IF(AF36&gt;0,IFERROR(INDEX(Inputs!$H$15:$H$24,MATCH(5,Inputs!$K$15:$K$24,0)),0),0))</x:f>
        <x:v>0</x:v>
      </x:c>
      <x:c r="AI36" s="180" t="n">
        <x:f>MAX(0,AF36+AG36-AH36)</x:f>
        <x:v>0</x:v>
      </x:c>
      <x:c r="AJ36" s="180" t="n">
        <x:f>MIN(AI36,MAX(0,$G36-SUM(K36,Q36,W36,AC36)))</x:f>
        <x:v>0</x:v>
      </x:c>
      <x:c r="AK36" s="180" t="n">
        <x:f>MAX(0,AI36-AJ36)</x:f>
        <x:v>0</x:v>
      </x:c>
      <x:c r="AL36" s="180" t="n">
        <x:f>AQ35</x:f>
        <x:v>0</x:v>
      </x:c>
      <x:c r="AM36" s="180" t="n">
        <x:f>IF(AL36&lt;=0,0,AL36*IFERROR(INDEX(Inputs!$E$15:$E$24,MATCH(6,Inputs!$K$15:$K$24,0)),0)/12)</x:f>
        <x:v>0</x:v>
      </x:c>
      <x:c r="AN36" s="180" t="n">
        <x:f>MIN(AL36+AM36,IF(AL36&gt;0,IFERROR(INDEX(Inputs!$H$15:$H$24,MATCH(6,Inputs!$K$15:$K$24,0)),0),0))</x:f>
        <x:v>0</x:v>
      </x:c>
      <x:c r="AO36" s="180" t="n">
        <x:f>MAX(0,AL36+AM36-AN36)</x:f>
        <x:v>0</x:v>
      </x:c>
      <x:c r="AP36" s="180" t="n">
        <x:f>MIN(AO36,MAX(0,$G36-SUM(K36,Q36,W36,AC36,AI36)))</x:f>
        <x:v>0</x:v>
      </x:c>
      <x:c r="AQ36" s="180" t="n">
        <x:f>MAX(0,AO36-AP36)</x:f>
        <x:v>0</x:v>
      </x:c>
      <x:c r="AR36" s="180" t="n">
        <x:f>AW35</x:f>
        <x:v>0</x:v>
      </x:c>
      <x:c r="AS36" s="180" t="n">
        <x:f>IF(AR36&lt;=0,0,AR36*IFERROR(INDEX(Inputs!$E$15:$E$24,MATCH(7,Inputs!$K$15:$K$24,0)),0)/12)</x:f>
        <x:v>0</x:v>
      </x:c>
      <x:c r="AT36" s="180" t="n">
        <x:f>MIN(AR36+AS36,IF(AR36&gt;0,IFERROR(INDEX(Inputs!$H$15:$H$24,MATCH(7,Inputs!$K$15:$K$24,0)),0),0))</x:f>
        <x:v>0</x:v>
      </x:c>
      <x:c r="AU36" s="180" t="n">
        <x:f>MAX(0,AR36+AS36-AT36)</x:f>
        <x:v>0</x:v>
      </x:c>
      <x:c r="AV36" s="180" t="n">
        <x:f>MIN(AU36,MAX(0,$G36-SUM(K36,Q36,W36,AC36,AI36,AO36)))</x:f>
        <x:v>0</x:v>
      </x:c>
      <x:c r="AW36" s="180" t="n">
        <x:f>MAX(0,AU36-AV36)</x:f>
        <x:v>0</x:v>
      </x:c>
      <x:c r="AX36" s="180" t="n">
        <x:f>BC35</x:f>
        <x:v>0</x:v>
      </x:c>
      <x:c r="AY36" s="180" t="n">
        <x:f>IF(AX36&lt;=0,0,AX36*IFERROR(INDEX(Inputs!$E$15:$E$24,MATCH(8,Inputs!$K$15:$K$24,0)),0)/12)</x:f>
        <x:v>0</x:v>
      </x:c>
      <x:c r="AZ36" s="180" t="n">
        <x:f>MIN(AX36+AY36,IF(AX36&gt;0,IFERROR(INDEX(Inputs!$H$15:$H$24,MATCH(8,Inputs!$K$15:$K$24,0)),0),0))</x:f>
        <x:v>0</x:v>
      </x:c>
      <x:c r="BA36" s="180" t="n">
        <x:f>MAX(0,AX36+AY36-AZ36)</x:f>
        <x:v>0</x:v>
      </x:c>
      <x:c r="BB36" s="180" t="n">
        <x:f>MIN(BA36,MAX(0,$G36-SUM(K36,Q36,W36,AC36,AI36,AO36,AU36)))</x:f>
        <x:v>0</x:v>
      </x:c>
      <x:c r="BC36" s="180" t="n">
        <x:f>MAX(0,BA36-BB36)</x:f>
        <x:v>0</x:v>
      </x:c>
      <x:c r="BD36" s="180" t="n">
        <x:f>BI35</x:f>
        <x:v>0</x:v>
      </x:c>
      <x:c r="BE36" s="180" t="n">
        <x:f>IF(BD36&lt;=0,0,BD36*IFERROR(INDEX(Inputs!$E$15:$E$24,MATCH(9,Inputs!$K$15:$K$24,0)),0)/12)</x:f>
        <x:v>0</x:v>
      </x:c>
      <x:c r="BF36" s="180" t="n">
        <x:f>MIN(BD36+BE36,IF(BD36&gt;0,IFERROR(INDEX(Inputs!$H$15:$H$24,MATCH(9,Inputs!$K$15:$K$24,0)),0),0))</x:f>
        <x:v>0</x:v>
      </x:c>
      <x:c r="BG36" s="180" t="n">
        <x:f>MAX(0,BD36+BE36-BF36)</x:f>
        <x:v>0</x:v>
      </x:c>
      <x:c r="BH36" s="180" t="n">
        <x:f>MIN(BG36,MAX(0,$G36-SUM(K36,Q36,W36,AC36,AI36,AO36,AU36,BA36)))</x:f>
        <x:v>0</x:v>
      </x:c>
      <x:c r="BI36" s="180" t="n">
        <x:f>MAX(0,BG36-BH36)</x:f>
        <x:v>0</x:v>
      </x:c>
      <x:c r="BJ36" s="180" t="n">
        <x:f>BO35</x:f>
        <x:v>0</x:v>
      </x:c>
      <x:c r="BK36" s="180" t="n">
        <x:f>IF(BJ36&lt;=0,0,BJ36*IFERROR(INDEX(Inputs!$E$15:$E$24,MATCH(10,Inputs!$K$15:$K$24,0)),0)/12)</x:f>
        <x:v>0</x:v>
      </x:c>
      <x:c r="BL36" s="180" t="n">
        <x:f>MIN(BJ36+BK36,IF(BJ36&gt;0,IFERROR(INDEX(Inputs!$H$15:$H$24,MATCH(10,Inputs!$K$15:$K$24,0)),0),0))</x:f>
        <x:v>0</x:v>
      </x:c>
      <x:c r="BM36" s="180" t="n">
        <x:f>MAX(0,BJ36+BK36-BL36)</x:f>
        <x:v>0</x:v>
      </x:c>
      <x:c r="BN36" s="180" t="n">
        <x:f>MIN(BM36,MAX(0,$G36-SUM(K36,Q36,W36,AC36,AI36,AO36,AU36,BA36,BG36)))</x:f>
        <x:v>0</x:v>
      </x:c>
      <x:c r="BO36" s="192" t="n">
        <x:f>MAX(0,BM36-BN36)</x:f>
        <x:v>0</x:v>
      </x:c>
    </x:row>
    <x:row r="37">
      <x:c r="A37" s="191" t="n">
        <x:f>30</x:f>
        <x:v>30</x:v>
      </x:c>
      <x:c r="B37" s="178" t="n">
        <x:f>EDATE(Inputs!$B$4,A37-1)</x:f>
        <x:v>47102</x:v>
      </x:c>
      <x:c r="C37" s="182" t="n">
        <x:f>SUM(H37,N37,T37,Z37,AF37,AL37,AR37,AX37,BD37,BJ37)</x:f>
        <x:v>0</x:v>
      </x:c>
      <x:c r="D37" s="182" t="n">
        <x:f>SUM(I37,O37,U37,AA37,AG37,AM37,AS37,AY37,BE37,BK37)</x:f>
        <x:v>0</x:v>
      </x:c>
      <x:c r="E37" s="182" t="n">
        <x:f>SUM(J37,P37,V37,AB37,AH37,AN37,AT37,AZ37,BF37,BL37)+SUM(L37,R37,X37,AD37,AJ37,AP37,AV37,BB37,BH37,BN37)</x:f>
        <x:v>0</x:v>
      </x:c>
      <x:c r="F37" s="182" t="n">
        <x:f>SUM(M37,S37,Y37,AE37,AK37,AQ37,AW37,BC37,BI37,BO37)</x:f>
        <x:v>0</x:v>
      </x:c>
      <x:c r="G37" s="182" t="n">
        <x:f>MAX(0,Inputs!$B$12-SUM(J37,P37,V37,AB37,AH37,AN37,AT37,AZ37,BF37,BL37))</x:f>
        <x:v>1150</x:v>
      </x:c>
      <x:c r="H37" s="180" t="n">
        <x:f>M36</x:f>
        <x:v>0</x:v>
      </x:c>
      <x:c r="I37" s="180" t="n">
        <x:f>IF(H37&lt;=0,0,H37*IFERROR(INDEX(Inputs!$E$15:$E$24,MATCH(1,Inputs!$K$15:$K$24,0)),0)/12)</x:f>
        <x:v>0</x:v>
      </x:c>
      <x:c r="J37" s="180" t="n">
        <x:f>MIN(H37+I37,IF(H37&gt;0,IFERROR(INDEX(Inputs!$H$15:$H$24,MATCH(1,Inputs!$K$15:$K$24,0)),0),0))</x:f>
        <x:v>0</x:v>
      </x:c>
      <x:c r="K37" s="180" t="n">
        <x:f>MAX(0,H37+I37-J37)</x:f>
        <x:v>0</x:v>
      </x:c>
      <x:c r="L37" s="180" t="n">
        <x:f>MIN(K37,MAX(0,$G37-0))</x:f>
        <x:v>0</x:v>
      </x:c>
      <x:c r="M37" s="180" t="n">
        <x:f>MAX(0,K37-L37)</x:f>
        <x:v>0</x:v>
      </x:c>
      <x:c r="N37" s="180" t="n">
        <x:f>S36</x:f>
        <x:v>0</x:v>
      </x:c>
      <x:c r="O37" s="180" t="n">
        <x:f>IF(N37&lt;=0,0,N37*IFERROR(INDEX(Inputs!$E$15:$E$24,MATCH(2,Inputs!$K$15:$K$24,0)),0)/12)</x:f>
        <x:v>0</x:v>
      </x:c>
      <x:c r="P37" s="180" t="n">
        <x:f>MIN(N37+O37,IF(N37&gt;0,IFERROR(INDEX(Inputs!$H$15:$H$24,MATCH(2,Inputs!$K$15:$K$24,0)),0),0))</x:f>
        <x:v>0</x:v>
      </x:c>
      <x:c r="Q37" s="180" t="n">
        <x:f>MAX(0,N37+O37-P37)</x:f>
        <x:v>0</x:v>
      </x:c>
      <x:c r="R37" s="180" t="n">
        <x:f>MIN(Q37,MAX(0,$G37-SUM(K37)))</x:f>
        <x:v>0</x:v>
      </x:c>
      <x:c r="S37" s="180" t="n">
        <x:f>MAX(0,Q37-R37)</x:f>
        <x:v>0</x:v>
      </x:c>
      <x:c r="T37" s="180" t="n">
        <x:f>Y36</x:f>
        <x:v>0</x:v>
      </x:c>
      <x:c r="U37" s="180" t="n">
        <x:f>IF(T37&lt;=0,0,T37*IFERROR(INDEX(Inputs!$E$15:$E$24,MATCH(3,Inputs!$K$15:$K$24,0)),0)/12)</x:f>
        <x:v>0</x:v>
      </x:c>
      <x:c r="V37" s="180" t="n">
        <x:f>MIN(T37+U37,IF(T37&gt;0,IFERROR(INDEX(Inputs!$H$15:$H$24,MATCH(3,Inputs!$K$15:$K$24,0)),0),0))</x:f>
        <x:v>0</x:v>
      </x:c>
      <x:c r="W37" s="180" t="n">
        <x:f>MAX(0,T37+U37-V37)</x:f>
        <x:v>0</x:v>
      </x:c>
      <x:c r="X37" s="180" t="n">
        <x:f>MIN(W37,MAX(0,$G37-SUM(K37,Q37)))</x:f>
        <x:v>0</x:v>
      </x:c>
      <x:c r="Y37" s="180" t="n">
        <x:f>MAX(0,W37-X37)</x:f>
        <x:v>0</x:v>
      </x:c>
      <x:c r="Z37" s="180" t="n">
        <x:f>AE36</x:f>
        <x:v>0</x:v>
      </x:c>
      <x:c r="AA37" s="180" t="n">
        <x:f>IF(Z37&lt;=0,0,Z37*IFERROR(INDEX(Inputs!$E$15:$E$24,MATCH(4,Inputs!$K$15:$K$24,0)),0)/12)</x:f>
        <x:v>0</x:v>
      </x:c>
      <x:c r="AB37" s="180" t="n">
        <x:f>MIN(Z37+AA37,IF(Z37&gt;0,IFERROR(INDEX(Inputs!$H$15:$H$24,MATCH(4,Inputs!$K$15:$K$24,0)),0),0))</x:f>
        <x:v>0</x:v>
      </x:c>
      <x:c r="AC37" s="180" t="n">
        <x:f>MAX(0,Z37+AA37-AB37)</x:f>
        <x:v>0</x:v>
      </x:c>
      <x:c r="AD37" s="180" t="n">
        <x:f>MIN(AC37,MAX(0,$G37-SUM(K37,Q37,W37)))</x:f>
        <x:v>0</x:v>
      </x:c>
      <x:c r="AE37" s="180" t="n">
        <x:f>MAX(0,AC37-AD37)</x:f>
        <x:v>0</x:v>
      </x:c>
      <x:c r="AF37" s="180" t="n">
        <x:f>AK36</x:f>
        <x:v>0</x:v>
      </x:c>
      <x:c r="AG37" s="180" t="n">
        <x:f>IF(AF37&lt;=0,0,AF37*IFERROR(INDEX(Inputs!$E$15:$E$24,MATCH(5,Inputs!$K$15:$K$24,0)),0)/12)</x:f>
        <x:v>0</x:v>
      </x:c>
      <x:c r="AH37" s="180" t="n">
        <x:f>MIN(AF37+AG37,IF(AF37&gt;0,IFERROR(INDEX(Inputs!$H$15:$H$24,MATCH(5,Inputs!$K$15:$K$24,0)),0),0))</x:f>
        <x:v>0</x:v>
      </x:c>
      <x:c r="AI37" s="180" t="n">
        <x:f>MAX(0,AF37+AG37-AH37)</x:f>
        <x:v>0</x:v>
      </x:c>
      <x:c r="AJ37" s="180" t="n">
        <x:f>MIN(AI37,MAX(0,$G37-SUM(K37,Q37,W37,AC37)))</x:f>
        <x:v>0</x:v>
      </x:c>
      <x:c r="AK37" s="180" t="n">
        <x:f>MAX(0,AI37-AJ37)</x:f>
        <x:v>0</x:v>
      </x:c>
      <x:c r="AL37" s="180" t="n">
        <x:f>AQ36</x:f>
        <x:v>0</x:v>
      </x:c>
      <x:c r="AM37" s="180" t="n">
        <x:f>IF(AL37&lt;=0,0,AL37*IFERROR(INDEX(Inputs!$E$15:$E$24,MATCH(6,Inputs!$K$15:$K$24,0)),0)/12)</x:f>
        <x:v>0</x:v>
      </x:c>
      <x:c r="AN37" s="180" t="n">
        <x:f>MIN(AL37+AM37,IF(AL37&gt;0,IFERROR(INDEX(Inputs!$H$15:$H$24,MATCH(6,Inputs!$K$15:$K$24,0)),0),0))</x:f>
        <x:v>0</x:v>
      </x:c>
      <x:c r="AO37" s="180" t="n">
        <x:f>MAX(0,AL37+AM37-AN37)</x:f>
        <x:v>0</x:v>
      </x:c>
      <x:c r="AP37" s="180" t="n">
        <x:f>MIN(AO37,MAX(0,$G37-SUM(K37,Q37,W37,AC37,AI37)))</x:f>
        <x:v>0</x:v>
      </x:c>
      <x:c r="AQ37" s="180" t="n">
        <x:f>MAX(0,AO37-AP37)</x:f>
        <x:v>0</x:v>
      </x:c>
      <x:c r="AR37" s="180" t="n">
        <x:f>AW36</x:f>
        <x:v>0</x:v>
      </x:c>
      <x:c r="AS37" s="180" t="n">
        <x:f>IF(AR37&lt;=0,0,AR37*IFERROR(INDEX(Inputs!$E$15:$E$24,MATCH(7,Inputs!$K$15:$K$24,0)),0)/12)</x:f>
        <x:v>0</x:v>
      </x:c>
      <x:c r="AT37" s="180" t="n">
        <x:f>MIN(AR37+AS37,IF(AR37&gt;0,IFERROR(INDEX(Inputs!$H$15:$H$24,MATCH(7,Inputs!$K$15:$K$24,0)),0),0))</x:f>
        <x:v>0</x:v>
      </x:c>
      <x:c r="AU37" s="180" t="n">
        <x:f>MAX(0,AR37+AS37-AT37)</x:f>
        <x:v>0</x:v>
      </x:c>
      <x:c r="AV37" s="180" t="n">
        <x:f>MIN(AU37,MAX(0,$G37-SUM(K37,Q37,W37,AC37,AI37,AO37)))</x:f>
        <x:v>0</x:v>
      </x:c>
      <x:c r="AW37" s="180" t="n">
        <x:f>MAX(0,AU37-AV37)</x:f>
        <x:v>0</x:v>
      </x:c>
      <x:c r="AX37" s="180" t="n">
        <x:f>BC36</x:f>
        <x:v>0</x:v>
      </x:c>
      <x:c r="AY37" s="180" t="n">
        <x:f>IF(AX37&lt;=0,0,AX37*IFERROR(INDEX(Inputs!$E$15:$E$24,MATCH(8,Inputs!$K$15:$K$24,0)),0)/12)</x:f>
        <x:v>0</x:v>
      </x:c>
      <x:c r="AZ37" s="180" t="n">
        <x:f>MIN(AX37+AY37,IF(AX37&gt;0,IFERROR(INDEX(Inputs!$H$15:$H$24,MATCH(8,Inputs!$K$15:$K$24,0)),0),0))</x:f>
        <x:v>0</x:v>
      </x:c>
      <x:c r="BA37" s="180" t="n">
        <x:f>MAX(0,AX37+AY37-AZ37)</x:f>
        <x:v>0</x:v>
      </x:c>
      <x:c r="BB37" s="180" t="n">
        <x:f>MIN(BA37,MAX(0,$G37-SUM(K37,Q37,W37,AC37,AI37,AO37,AU37)))</x:f>
        <x:v>0</x:v>
      </x:c>
      <x:c r="BC37" s="180" t="n">
        <x:f>MAX(0,BA37-BB37)</x:f>
        <x:v>0</x:v>
      </x:c>
      <x:c r="BD37" s="180" t="n">
        <x:f>BI36</x:f>
        <x:v>0</x:v>
      </x:c>
      <x:c r="BE37" s="180" t="n">
        <x:f>IF(BD37&lt;=0,0,BD37*IFERROR(INDEX(Inputs!$E$15:$E$24,MATCH(9,Inputs!$K$15:$K$24,0)),0)/12)</x:f>
        <x:v>0</x:v>
      </x:c>
      <x:c r="BF37" s="180" t="n">
        <x:f>MIN(BD37+BE37,IF(BD37&gt;0,IFERROR(INDEX(Inputs!$H$15:$H$24,MATCH(9,Inputs!$K$15:$K$24,0)),0),0))</x:f>
        <x:v>0</x:v>
      </x:c>
      <x:c r="BG37" s="180" t="n">
        <x:f>MAX(0,BD37+BE37-BF37)</x:f>
        <x:v>0</x:v>
      </x:c>
      <x:c r="BH37" s="180" t="n">
        <x:f>MIN(BG37,MAX(0,$G37-SUM(K37,Q37,W37,AC37,AI37,AO37,AU37,BA37)))</x:f>
        <x:v>0</x:v>
      </x:c>
      <x:c r="BI37" s="180" t="n">
        <x:f>MAX(0,BG37-BH37)</x:f>
        <x:v>0</x:v>
      </x:c>
      <x:c r="BJ37" s="180" t="n">
        <x:f>BO36</x:f>
        <x:v>0</x:v>
      </x:c>
      <x:c r="BK37" s="180" t="n">
        <x:f>IF(BJ37&lt;=0,0,BJ37*IFERROR(INDEX(Inputs!$E$15:$E$24,MATCH(10,Inputs!$K$15:$K$24,0)),0)/12)</x:f>
        <x:v>0</x:v>
      </x:c>
      <x:c r="BL37" s="180" t="n">
        <x:f>MIN(BJ37+BK37,IF(BJ37&gt;0,IFERROR(INDEX(Inputs!$H$15:$H$24,MATCH(10,Inputs!$K$15:$K$24,0)),0),0))</x:f>
        <x:v>0</x:v>
      </x:c>
      <x:c r="BM37" s="180" t="n">
        <x:f>MAX(0,BJ37+BK37-BL37)</x:f>
        <x:v>0</x:v>
      </x:c>
      <x:c r="BN37" s="180" t="n">
        <x:f>MIN(BM37,MAX(0,$G37-SUM(K37,Q37,W37,AC37,AI37,AO37,AU37,BA37,BG37)))</x:f>
        <x:v>0</x:v>
      </x:c>
      <x:c r="BO37" s="192" t="n">
        <x:f>MAX(0,BM37-BN37)</x:f>
        <x:v>0</x:v>
      </x:c>
    </x:row>
    <x:row r="38">
      <x:c r="A38" s="191" t="n">
        <x:f>31</x:f>
        <x:v>31</x:v>
      </x:c>
      <x:c r="B38" s="178" t="n">
        <x:f>EDATE(Inputs!$B$4,A38-1)</x:f>
        <x:v>47133</x:v>
      </x:c>
      <x:c r="C38" s="182" t="n">
        <x:f>SUM(H38,N38,T38,Z38,AF38,AL38,AR38,AX38,BD38,BJ38)</x:f>
        <x:v>0</x:v>
      </x:c>
      <x:c r="D38" s="182" t="n">
        <x:f>SUM(I38,O38,U38,AA38,AG38,AM38,AS38,AY38,BE38,BK38)</x:f>
        <x:v>0</x:v>
      </x:c>
      <x:c r="E38" s="182" t="n">
        <x:f>SUM(J38,P38,V38,AB38,AH38,AN38,AT38,AZ38,BF38,BL38)+SUM(L38,R38,X38,AD38,AJ38,AP38,AV38,BB38,BH38,BN38)</x:f>
        <x:v>0</x:v>
      </x:c>
      <x:c r="F38" s="182" t="n">
        <x:f>SUM(M38,S38,Y38,AE38,AK38,AQ38,AW38,BC38,BI38,BO38)</x:f>
        <x:v>0</x:v>
      </x:c>
      <x:c r="G38" s="182" t="n">
        <x:f>MAX(0,Inputs!$B$12-SUM(J38,P38,V38,AB38,AH38,AN38,AT38,AZ38,BF38,BL38))</x:f>
        <x:v>1150</x:v>
      </x:c>
      <x:c r="H38" s="180" t="n">
        <x:f>M37</x:f>
        <x:v>0</x:v>
      </x:c>
      <x:c r="I38" s="180" t="n">
        <x:f>IF(H38&lt;=0,0,H38*IFERROR(INDEX(Inputs!$E$15:$E$24,MATCH(1,Inputs!$K$15:$K$24,0)),0)/12)</x:f>
        <x:v>0</x:v>
      </x:c>
      <x:c r="J38" s="180" t="n">
        <x:f>MIN(H38+I38,IF(H38&gt;0,IFERROR(INDEX(Inputs!$H$15:$H$24,MATCH(1,Inputs!$K$15:$K$24,0)),0),0))</x:f>
        <x:v>0</x:v>
      </x:c>
      <x:c r="K38" s="180" t="n">
        <x:f>MAX(0,H38+I38-J38)</x:f>
        <x:v>0</x:v>
      </x:c>
      <x:c r="L38" s="180" t="n">
        <x:f>MIN(K38,MAX(0,$G38-0))</x:f>
        <x:v>0</x:v>
      </x:c>
      <x:c r="M38" s="180" t="n">
        <x:f>MAX(0,K38-L38)</x:f>
        <x:v>0</x:v>
      </x:c>
      <x:c r="N38" s="180" t="n">
        <x:f>S37</x:f>
        <x:v>0</x:v>
      </x:c>
      <x:c r="O38" s="180" t="n">
        <x:f>IF(N38&lt;=0,0,N38*IFERROR(INDEX(Inputs!$E$15:$E$24,MATCH(2,Inputs!$K$15:$K$24,0)),0)/12)</x:f>
        <x:v>0</x:v>
      </x:c>
      <x:c r="P38" s="180" t="n">
        <x:f>MIN(N38+O38,IF(N38&gt;0,IFERROR(INDEX(Inputs!$H$15:$H$24,MATCH(2,Inputs!$K$15:$K$24,0)),0),0))</x:f>
        <x:v>0</x:v>
      </x:c>
      <x:c r="Q38" s="180" t="n">
        <x:f>MAX(0,N38+O38-P38)</x:f>
        <x:v>0</x:v>
      </x:c>
      <x:c r="R38" s="180" t="n">
        <x:f>MIN(Q38,MAX(0,$G38-SUM(K38)))</x:f>
        <x:v>0</x:v>
      </x:c>
      <x:c r="S38" s="180" t="n">
        <x:f>MAX(0,Q38-R38)</x:f>
        <x:v>0</x:v>
      </x:c>
      <x:c r="T38" s="180" t="n">
        <x:f>Y37</x:f>
        <x:v>0</x:v>
      </x:c>
      <x:c r="U38" s="180" t="n">
        <x:f>IF(T38&lt;=0,0,T38*IFERROR(INDEX(Inputs!$E$15:$E$24,MATCH(3,Inputs!$K$15:$K$24,0)),0)/12)</x:f>
        <x:v>0</x:v>
      </x:c>
      <x:c r="V38" s="180" t="n">
        <x:f>MIN(T38+U38,IF(T38&gt;0,IFERROR(INDEX(Inputs!$H$15:$H$24,MATCH(3,Inputs!$K$15:$K$24,0)),0),0))</x:f>
        <x:v>0</x:v>
      </x:c>
      <x:c r="W38" s="180" t="n">
        <x:f>MAX(0,T38+U38-V38)</x:f>
        <x:v>0</x:v>
      </x:c>
      <x:c r="X38" s="180" t="n">
        <x:f>MIN(W38,MAX(0,$G38-SUM(K38,Q38)))</x:f>
        <x:v>0</x:v>
      </x:c>
      <x:c r="Y38" s="180" t="n">
        <x:f>MAX(0,W38-X38)</x:f>
        <x:v>0</x:v>
      </x:c>
      <x:c r="Z38" s="180" t="n">
        <x:f>AE37</x:f>
        <x:v>0</x:v>
      </x:c>
      <x:c r="AA38" s="180" t="n">
        <x:f>IF(Z38&lt;=0,0,Z38*IFERROR(INDEX(Inputs!$E$15:$E$24,MATCH(4,Inputs!$K$15:$K$24,0)),0)/12)</x:f>
        <x:v>0</x:v>
      </x:c>
      <x:c r="AB38" s="180" t="n">
        <x:f>MIN(Z38+AA38,IF(Z38&gt;0,IFERROR(INDEX(Inputs!$H$15:$H$24,MATCH(4,Inputs!$K$15:$K$24,0)),0),0))</x:f>
        <x:v>0</x:v>
      </x:c>
      <x:c r="AC38" s="180" t="n">
        <x:f>MAX(0,Z38+AA38-AB38)</x:f>
        <x:v>0</x:v>
      </x:c>
      <x:c r="AD38" s="180" t="n">
        <x:f>MIN(AC38,MAX(0,$G38-SUM(K38,Q38,W38)))</x:f>
        <x:v>0</x:v>
      </x:c>
      <x:c r="AE38" s="180" t="n">
        <x:f>MAX(0,AC38-AD38)</x:f>
        <x:v>0</x:v>
      </x:c>
      <x:c r="AF38" s="180" t="n">
        <x:f>AK37</x:f>
        <x:v>0</x:v>
      </x:c>
      <x:c r="AG38" s="180" t="n">
        <x:f>IF(AF38&lt;=0,0,AF38*IFERROR(INDEX(Inputs!$E$15:$E$24,MATCH(5,Inputs!$K$15:$K$24,0)),0)/12)</x:f>
        <x:v>0</x:v>
      </x:c>
      <x:c r="AH38" s="180" t="n">
        <x:f>MIN(AF38+AG38,IF(AF38&gt;0,IFERROR(INDEX(Inputs!$H$15:$H$24,MATCH(5,Inputs!$K$15:$K$24,0)),0),0))</x:f>
        <x:v>0</x:v>
      </x:c>
      <x:c r="AI38" s="180" t="n">
        <x:f>MAX(0,AF38+AG38-AH38)</x:f>
        <x:v>0</x:v>
      </x:c>
      <x:c r="AJ38" s="180" t="n">
        <x:f>MIN(AI38,MAX(0,$G38-SUM(K38,Q38,W38,AC38)))</x:f>
        <x:v>0</x:v>
      </x:c>
      <x:c r="AK38" s="180" t="n">
        <x:f>MAX(0,AI38-AJ38)</x:f>
        <x:v>0</x:v>
      </x:c>
      <x:c r="AL38" s="180" t="n">
        <x:f>AQ37</x:f>
        <x:v>0</x:v>
      </x:c>
      <x:c r="AM38" s="180" t="n">
        <x:f>IF(AL38&lt;=0,0,AL38*IFERROR(INDEX(Inputs!$E$15:$E$24,MATCH(6,Inputs!$K$15:$K$24,0)),0)/12)</x:f>
        <x:v>0</x:v>
      </x:c>
      <x:c r="AN38" s="180" t="n">
        <x:f>MIN(AL38+AM38,IF(AL38&gt;0,IFERROR(INDEX(Inputs!$H$15:$H$24,MATCH(6,Inputs!$K$15:$K$24,0)),0),0))</x:f>
        <x:v>0</x:v>
      </x:c>
      <x:c r="AO38" s="180" t="n">
        <x:f>MAX(0,AL38+AM38-AN38)</x:f>
        <x:v>0</x:v>
      </x:c>
      <x:c r="AP38" s="180" t="n">
        <x:f>MIN(AO38,MAX(0,$G38-SUM(K38,Q38,W38,AC38,AI38)))</x:f>
        <x:v>0</x:v>
      </x:c>
      <x:c r="AQ38" s="180" t="n">
        <x:f>MAX(0,AO38-AP38)</x:f>
        <x:v>0</x:v>
      </x:c>
      <x:c r="AR38" s="180" t="n">
        <x:f>AW37</x:f>
        <x:v>0</x:v>
      </x:c>
      <x:c r="AS38" s="180" t="n">
        <x:f>IF(AR38&lt;=0,0,AR38*IFERROR(INDEX(Inputs!$E$15:$E$24,MATCH(7,Inputs!$K$15:$K$24,0)),0)/12)</x:f>
        <x:v>0</x:v>
      </x:c>
      <x:c r="AT38" s="180" t="n">
        <x:f>MIN(AR38+AS38,IF(AR38&gt;0,IFERROR(INDEX(Inputs!$H$15:$H$24,MATCH(7,Inputs!$K$15:$K$24,0)),0),0))</x:f>
        <x:v>0</x:v>
      </x:c>
      <x:c r="AU38" s="180" t="n">
        <x:f>MAX(0,AR38+AS38-AT38)</x:f>
        <x:v>0</x:v>
      </x:c>
      <x:c r="AV38" s="180" t="n">
        <x:f>MIN(AU38,MAX(0,$G38-SUM(K38,Q38,W38,AC38,AI38,AO38)))</x:f>
        <x:v>0</x:v>
      </x:c>
      <x:c r="AW38" s="180" t="n">
        <x:f>MAX(0,AU38-AV38)</x:f>
        <x:v>0</x:v>
      </x:c>
      <x:c r="AX38" s="180" t="n">
        <x:f>BC37</x:f>
        <x:v>0</x:v>
      </x:c>
      <x:c r="AY38" s="180" t="n">
        <x:f>IF(AX38&lt;=0,0,AX38*IFERROR(INDEX(Inputs!$E$15:$E$24,MATCH(8,Inputs!$K$15:$K$24,0)),0)/12)</x:f>
        <x:v>0</x:v>
      </x:c>
      <x:c r="AZ38" s="180" t="n">
        <x:f>MIN(AX38+AY38,IF(AX38&gt;0,IFERROR(INDEX(Inputs!$H$15:$H$24,MATCH(8,Inputs!$K$15:$K$24,0)),0),0))</x:f>
        <x:v>0</x:v>
      </x:c>
      <x:c r="BA38" s="180" t="n">
        <x:f>MAX(0,AX38+AY38-AZ38)</x:f>
        <x:v>0</x:v>
      </x:c>
      <x:c r="BB38" s="180" t="n">
        <x:f>MIN(BA38,MAX(0,$G38-SUM(K38,Q38,W38,AC38,AI38,AO38,AU38)))</x:f>
        <x:v>0</x:v>
      </x:c>
      <x:c r="BC38" s="180" t="n">
        <x:f>MAX(0,BA38-BB38)</x:f>
        <x:v>0</x:v>
      </x:c>
      <x:c r="BD38" s="180" t="n">
        <x:f>BI37</x:f>
        <x:v>0</x:v>
      </x:c>
      <x:c r="BE38" s="180" t="n">
        <x:f>IF(BD38&lt;=0,0,BD38*IFERROR(INDEX(Inputs!$E$15:$E$24,MATCH(9,Inputs!$K$15:$K$24,0)),0)/12)</x:f>
        <x:v>0</x:v>
      </x:c>
      <x:c r="BF38" s="180" t="n">
        <x:f>MIN(BD38+BE38,IF(BD38&gt;0,IFERROR(INDEX(Inputs!$H$15:$H$24,MATCH(9,Inputs!$K$15:$K$24,0)),0),0))</x:f>
        <x:v>0</x:v>
      </x:c>
      <x:c r="BG38" s="180" t="n">
        <x:f>MAX(0,BD38+BE38-BF38)</x:f>
        <x:v>0</x:v>
      </x:c>
      <x:c r="BH38" s="180" t="n">
        <x:f>MIN(BG38,MAX(0,$G38-SUM(K38,Q38,W38,AC38,AI38,AO38,AU38,BA38)))</x:f>
        <x:v>0</x:v>
      </x:c>
      <x:c r="BI38" s="180" t="n">
        <x:f>MAX(0,BG38-BH38)</x:f>
        <x:v>0</x:v>
      </x:c>
      <x:c r="BJ38" s="180" t="n">
        <x:f>BO37</x:f>
        <x:v>0</x:v>
      </x:c>
      <x:c r="BK38" s="180" t="n">
        <x:f>IF(BJ38&lt;=0,0,BJ38*IFERROR(INDEX(Inputs!$E$15:$E$24,MATCH(10,Inputs!$K$15:$K$24,0)),0)/12)</x:f>
        <x:v>0</x:v>
      </x:c>
      <x:c r="BL38" s="180" t="n">
        <x:f>MIN(BJ38+BK38,IF(BJ38&gt;0,IFERROR(INDEX(Inputs!$H$15:$H$24,MATCH(10,Inputs!$K$15:$K$24,0)),0),0))</x:f>
        <x:v>0</x:v>
      </x:c>
      <x:c r="BM38" s="180" t="n">
        <x:f>MAX(0,BJ38+BK38-BL38)</x:f>
        <x:v>0</x:v>
      </x:c>
      <x:c r="BN38" s="180" t="n">
        <x:f>MIN(BM38,MAX(0,$G38-SUM(K38,Q38,W38,AC38,AI38,AO38,AU38,BA38,BG38)))</x:f>
        <x:v>0</x:v>
      </x:c>
      <x:c r="BO38" s="192" t="n">
        <x:f>MAX(0,BM38-BN38)</x:f>
        <x:v>0</x:v>
      </x:c>
    </x:row>
    <x:row r="39">
      <x:c r="A39" s="191" t="n">
        <x:f>32</x:f>
        <x:v>32</x:v>
      </x:c>
      <x:c r="B39" s="178" t="n">
        <x:f>EDATE(Inputs!$B$4,A39-1)</x:f>
        <x:v>47164</x:v>
      </x:c>
      <x:c r="C39" s="182" t="n">
        <x:f>SUM(H39,N39,T39,Z39,AF39,AL39,AR39,AX39,BD39,BJ39)</x:f>
        <x:v>0</x:v>
      </x:c>
      <x:c r="D39" s="182" t="n">
        <x:f>SUM(I39,O39,U39,AA39,AG39,AM39,AS39,AY39,BE39,BK39)</x:f>
        <x:v>0</x:v>
      </x:c>
      <x:c r="E39" s="182" t="n">
        <x:f>SUM(J39,P39,V39,AB39,AH39,AN39,AT39,AZ39,BF39,BL39)+SUM(L39,R39,X39,AD39,AJ39,AP39,AV39,BB39,BH39,BN39)</x:f>
        <x:v>0</x:v>
      </x:c>
      <x:c r="F39" s="182" t="n">
        <x:f>SUM(M39,S39,Y39,AE39,AK39,AQ39,AW39,BC39,BI39,BO39)</x:f>
        <x:v>0</x:v>
      </x:c>
      <x:c r="G39" s="182" t="n">
        <x:f>MAX(0,Inputs!$B$12-SUM(J39,P39,V39,AB39,AH39,AN39,AT39,AZ39,BF39,BL39))</x:f>
        <x:v>1150</x:v>
      </x:c>
      <x:c r="H39" s="180" t="n">
        <x:f>M38</x:f>
        <x:v>0</x:v>
      </x:c>
      <x:c r="I39" s="180" t="n">
        <x:f>IF(H39&lt;=0,0,H39*IFERROR(INDEX(Inputs!$E$15:$E$24,MATCH(1,Inputs!$K$15:$K$24,0)),0)/12)</x:f>
        <x:v>0</x:v>
      </x:c>
      <x:c r="J39" s="180" t="n">
        <x:f>MIN(H39+I39,IF(H39&gt;0,IFERROR(INDEX(Inputs!$H$15:$H$24,MATCH(1,Inputs!$K$15:$K$24,0)),0),0))</x:f>
        <x:v>0</x:v>
      </x:c>
      <x:c r="K39" s="180" t="n">
        <x:f>MAX(0,H39+I39-J39)</x:f>
        <x:v>0</x:v>
      </x:c>
      <x:c r="L39" s="180" t="n">
        <x:f>MIN(K39,MAX(0,$G39-0))</x:f>
        <x:v>0</x:v>
      </x:c>
      <x:c r="M39" s="180" t="n">
        <x:f>MAX(0,K39-L39)</x:f>
        <x:v>0</x:v>
      </x:c>
      <x:c r="N39" s="180" t="n">
        <x:f>S38</x:f>
        <x:v>0</x:v>
      </x:c>
      <x:c r="O39" s="180" t="n">
        <x:f>IF(N39&lt;=0,0,N39*IFERROR(INDEX(Inputs!$E$15:$E$24,MATCH(2,Inputs!$K$15:$K$24,0)),0)/12)</x:f>
        <x:v>0</x:v>
      </x:c>
      <x:c r="P39" s="180" t="n">
        <x:f>MIN(N39+O39,IF(N39&gt;0,IFERROR(INDEX(Inputs!$H$15:$H$24,MATCH(2,Inputs!$K$15:$K$24,0)),0),0))</x:f>
        <x:v>0</x:v>
      </x:c>
      <x:c r="Q39" s="180" t="n">
        <x:f>MAX(0,N39+O39-P39)</x:f>
        <x:v>0</x:v>
      </x:c>
      <x:c r="R39" s="180" t="n">
        <x:f>MIN(Q39,MAX(0,$G39-SUM(K39)))</x:f>
        <x:v>0</x:v>
      </x:c>
      <x:c r="S39" s="180" t="n">
        <x:f>MAX(0,Q39-R39)</x:f>
        <x:v>0</x:v>
      </x:c>
      <x:c r="T39" s="180" t="n">
        <x:f>Y38</x:f>
        <x:v>0</x:v>
      </x:c>
      <x:c r="U39" s="180" t="n">
        <x:f>IF(T39&lt;=0,0,T39*IFERROR(INDEX(Inputs!$E$15:$E$24,MATCH(3,Inputs!$K$15:$K$24,0)),0)/12)</x:f>
        <x:v>0</x:v>
      </x:c>
      <x:c r="V39" s="180" t="n">
        <x:f>MIN(T39+U39,IF(T39&gt;0,IFERROR(INDEX(Inputs!$H$15:$H$24,MATCH(3,Inputs!$K$15:$K$24,0)),0),0))</x:f>
        <x:v>0</x:v>
      </x:c>
      <x:c r="W39" s="180" t="n">
        <x:f>MAX(0,T39+U39-V39)</x:f>
        <x:v>0</x:v>
      </x:c>
      <x:c r="X39" s="180" t="n">
        <x:f>MIN(W39,MAX(0,$G39-SUM(K39,Q39)))</x:f>
        <x:v>0</x:v>
      </x:c>
      <x:c r="Y39" s="180" t="n">
        <x:f>MAX(0,W39-X39)</x:f>
        <x:v>0</x:v>
      </x:c>
      <x:c r="Z39" s="180" t="n">
        <x:f>AE38</x:f>
        <x:v>0</x:v>
      </x:c>
      <x:c r="AA39" s="180" t="n">
        <x:f>IF(Z39&lt;=0,0,Z39*IFERROR(INDEX(Inputs!$E$15:$E$24,MATCH(4,Inputs!$K$15:$K$24,0)),0)/12)</x:f>
        <x:v>0</x:v>
      </x:c>
      <x:c r="AB39" s="180" t="n">
        <x:f>MIN(Z39+AA39,IF(Z39&gt;0,IFERROR(INDEX(Inputs!$H$15:$H$24,MATCH(4,Inputs!$K$15:$K$24,0)),0),0))</x:f>
        <x:v>0</x:v>
      </x:c>
      <x:c r="AC39" s="180" t="n">
        <x:f>MAX(0,Z39+AA39-AB39)</x:f>
        <x:v>0</x:v>
      </x:c>
      <x:c r="AD39" s="180" t="n">
        <x:f>MIN(AC39,MAX(0,$G39-SUM(K39,Q39,W39)))</x:f>
        <x:v>0</x:v>
      </x:c>
      <x:c r="AE39" s="180" t="n">
        <x:f>MAX(0,AC39-AD39)</x:f>
        <x:v>0</x:v>
      </x:c>
      <x:c r="AF39" s="180" t="n">
        <x:f>AK38</x:f>
        <x:v>0</x:v>
      </x:c>
      <x:c r="AG39" s="180" t="n">
        <x:f>IF(AF39&lt;=0,0,AF39*IFERROR(INDEX(Inputs!$E$15:$E$24,MATCH(5,Inputs!$K$15:$K$24,0)),0)/12)</x:f>
        <x:v>0</x:v>
      </x:c>
      <x:c r="AH39" s="180" t="n">
        <x:f>MIN(AF39+AG39,IF(AF39&gt;0,IFERROR(INDEX(Inputs!$H$15:$H$24,MATCH(5,Inputs!$K$15:$K$24,0)),0),0))</x:f>
        <x:v>0</x:v>
      </x:c>
      <x:c r="AI39" s="180" t="n">
        <x:f>MAX(0,AF39+AG39-AH39)</x:f>
        <x:v>0</x:v>
      </x:c>
      <x:c r="AJ39" s="180" t="n">
        <x:f>MIN(AI39,MAX(0,$G39-SUM(K39,Q39,W39,AC39)))</x:f>
        <x:v>0</x:v>
      </x:c>
      <x:c r="AK39" s="180" t="n">
        <x:f>MAX(0,AI39-AJ39)</x:f>
        <x:v>0</x:v>
      </x:c>
      <x:c r="AL39" s="180" t="n">
        <x:f>AQ38</x:f>
        <x:v>0</x:v>
      </x:c>
      <x:c r="AM39" s="180" t="n">
        <x:f>IF(AL39&lt;=0,0,AL39*IFERROR(INDEX(Inputs!$E$15:$E$24,MATCH(6,Inputs!$K$15:$K$24,0)),0)/12)</x:f>
        <x:v>0</x:v>
      </x:c>
      <x:c r="AN39" s="180" t="n">
        <x:f>MIN(AL39+AM39,IF(AL39&gt;0,IFERROR(INDEX(Inputs!$H$15:$H$24,MATCH(6,Inputs!$K$15:$K$24,0)),0),0))</x:f>
        <x:v>0</x:v>
      </x:c>
      <x:c r="AO39" s="180" t="n">
        <x:f>MAX(0,AL39+AM39-AN39)</x:f>
        <x:v>0</x:v>
      </x:c>
      <x:c r="AP39" s="180" t="n">
        <x:f>MIN(AO39,MAX(0,$G39-SUM(K39,Q39,W39,AC39,AI39)))</x:f>
        <x:v>0</x:v>
      </x:c>
      <x:c r="AQ39" s="180" t="n">
        <x:f>MAX(0,AO39-AP39)</x:f>
        <x:v>0</x:v>
      </x:c>
      <x:c r="AR39" s="180" t="n">
        <x:f>AW38</x:f>
        <x:v>0</x:v>
      </x:c>
      <x:c r="AS39" s="180" t="n">
        <x:f>IF(AR39&lt;=0,0,AR39*IFERROR(INDEX(Inputs!$E$15:$E$24,MATCH(7,Inputs!$K$15:$K$24,0)),0)/12)</x:f>
        <x:v>0</x:v>
      </x:c>
      <x:c r="AT39" s="180" t="n">
        <x:f>MIN(AR39+AS39,IF(AR39&gt;0,IFERROR(INDEX(Inputs!$H$15:$H$24,MATCH(7,Inputs!$K$15:$K$24,0)),0),0))</x:f>
        <x:v>0</x:v>
      </x:c>
      <x:c r="AU39" s="180" t="n">
        <x:f>MAX(0,AR39+AS39-AT39)</x:f>
        <x:v>0</x:v>
      </x:c>
      <x:c r="AV39" s="180" t="n">
        <x:f>MIN(AU39,MAX(0,$G39-SUM(K39,Q39,W39,AC39,AI39,AO39)))</x:f>
        <x:v>0</x:v>
      </x:c>
      <x:c r="AW39" s="180" t="n">
        <x:f>MAX(0,AU39-AV39)</x:f>
        <x:v>0</x:v>
      </x:c>
      <x:c r="AX39" s="180" t="n">
        <x:f>BC38</x:f>
        <x:v>0</x:v>
      </x:c>
      <x:c r="AY39" s="180" t="n">
        <x:f>IF(AX39&lt;=0,0,AX39*IFERROR(INDEX(Inputs!$E$15:$E$24,MATCH(8,Inputs!$K$15:$K$24,0)),0)/12)</x:f>
        <x:v>0</x:v>
      </x:c>
      <x:c r="AZ39" s="180" t="n">
        <x:f>MIN(AX39+AY39,IF(AX39&gt;0,IFERROR(INDEX(Inputs!$H$15:$H$24,MATCH(8,Inputs!$K$15:$K$24,0)),0),0))</x:f>
        <x:v>0</x:v>
      </x:c>
      <x:c r="BA39" s="180" t="n">
        <x:f>MAX(0,AX39+AY39-AZ39)</x:f>
        <x:v>0</x:v>
      </x:c>
      <x:c r="BB39" s="180" t="n">
        <x:f>MIN(BA39,MAX(0,$G39-SUM(K39,Q39,W39,AC39,AI39,AO39,AU39)))</x:f>
        <x:v>0</x:v>
      </x:c>
      <x:c r="BC39" s="180" t="n">
        <x:f>MAX(0,BA39-BB39)</x:f>
        <x:v>0</x:v>
      </x:c>
      <x:c r="BD39" s="180" t="n">
        <x:f>BI38</x:f>
        <x:v>0</x:v>
      </x:c>
      <x:c r="BE39" s="180" t="n">
        <x:f>IF(BD39&lt;=0,0,BD39*IFERROR(INDEX(Inputs!$E$15:$E$24,MATCH(9,Inputs!$K$15:$K$24,0)),0)/12)</x:f>
        <x:v>0</x:v>
      </x:c>
      <x:c r="BF39" s="180" t="n">
        <x:f>MIN(BD39+BE39,IF(BD39&gt;0,IFERROR(INDEX(Inputs!$H$15:$H$24,MATCH(9,Inputs!$K$15:$K$24,0)),0),0))</x:f>
        <x:v>0</x:v>
      </x:c>
      <x:c r="BG39" s="180" t="n">
        <x:f>MAX(0,BD39+BE39-BF39)</x:f>
        <x:v>0</x:v>
      </x:c>
      <x:c r="BH39" s="180" t="n">
        <x:f>MIN(BG39,MAX(0,$G39-SUM(K39,Q39,W39,AC39,AI39,AO39,AU39,BA39)))</x:f>
        <x:v>0</x:v>
      </x:c>
      <x:c r="BI39" s="180" t="n">
        <x:f>MAX(0,BG39-BH39)</x:f>
        <x:v>0</x:v>
      </x:c>
      <x:c r="BJ39" s="180" t="n">
        <x:f>BO38</x:f>
        <x:v>0</x:v>
      </x:c>
      <x:c r="BK39" s="180" t="n">
        <x:f>IF(BJ39&lt;=0,0,BJ39*IFERROR(INDEX(Inputs!$E$15:$E$24,MATCH(10,Inputs!$K$15:$K$24,0)),0)/12)</x:f>
        <x:v>0</x:v>
      </x:c>
      <x:c r="BL39" s="180" t="n">
        <x:f>MIN(BJ39+BK39,IF(BJ39&gt;0,IFERROR(INDEX(Inputs!$H$15:$H$24,MATCH(10,Inputs!$K$15:$K$24,0)),0),0))</x:f>
        <x:v>0</x:v>
      </x:c>
      <x:c r="BM39" s="180" t="n">
        <x:f>MAX(0,BJ39+BK39-BL39)</x:f>
        <x:v>0</x:v>
      </x:c>
      <x:c r="BN39" s="180" t="n">
        <x:f>MIN(BM39,MAX(0,$G39-SUM(K39,Q39,W39,AC39,AI39,AO39,AU39,BA39,BG39)))</x:f>
        <x:v>0</x:v>
      </x:c>
      <x:c r="BO39" s="192" t="n">
        <x:f>MAX(0,BM39-BN39)</x:f>
        <x:v>0</x:v>
      </x:c>
    </x:row>
    <x:row r="40">
      <x:c r="A40" s="191" t="n">
        <x:f>33</x:f>
        <x:v>33</x:v>
      </x:c>
      <x:c r="B40" s="178" t="n">
        <x:f>EDATE(Inputs!$B$4,A40-1)</x:f>
        <x:v>47192</x:v>
      </x:c>
      <x:c r="C40" s="182" t="n">
        <x:f>SUM(H40,N40,T40,Z40,AF40,AL40,AR40,AX40,BD40,BJ40)</x:f>
        <x:v>0</x:v>
      </x:c>
      <x:c r="D40" s="182" t="n">
        <x:f>SUM(I40,O40,U40,AA40,AG40,AM40,AS40,AY40,BE40,BK40)</x:f>
        <x:v>0</x:v>
      </x:c>
      <x:c r="E40" s="182" t="n">
        <x:f>SUM(J40,P40,V40,AB40,AH40,AN40,AT40,AZ40,BF40,BL40)+SUM(L40,R40,X40,AD40,AJ40,AP40,AV40,BB40,BH40,BN40)</x:f>
        <x:v>0</x:v>
      </x:c>
      <x:c r="F40" s="182" t="n">
        <x:f>SUM(M40,S40,Y40,AE40,AK40,AQ40,AW40,BC40,BI40,BO40)</x:f>
        <x:v>0</x:v>
      </x:c>
      <x:c r="G40" s="182" t="n">
        <x:f>MAX(0,Inputs!$B$12-SUM(J40,P40,V40,AB40,AH40,AN40,AT40,AZ40,BF40,BL40))</x:f>
        <x:v>1150</x:v>
      </x:c>
      <x:c r="H40" s="180" t="n">
        <x:f>M39</x:f>
        <x:v>0</x:v>
      </x:c>
      <x:c r="I40" s="180" t="n">
        <x:f>IF(H40&lt;=0,0,H40*IFERROR(INDEX(Inputs!$E$15:$E$24,MATCH(1,Inputs!$K$15:$K$24,0)),0)/12)</x:f>
        <x:v>0</x:v>
      </x:c>
      <x:c r="J40" s="180" t="n">
        <x:f>MIN(H40+I40,IF(H40&gt;0,IFERROR(INDEX(Inputs!$H$15:$H$24,MATCH(1,Inputs!$K$15:$K$24,0)),0),0))</x:f>
        <x:v>0</x:v>
      </x:c>
      <x:c r="K40" s="180" t="n">
        <x:f>MAX(0,H40+I40-J40)</x:f>
        <x:v>0</x:v>
      </x:c>
      <x:c r="L40" s="180" t="n">
        <x:f>MIN(K40,MAX(0,$G40-0))</x:f>
        <x:v>0</x:v>
      </x:c>
      <x:c r="M40" s="180" t="n">
        <x:f>MAX(0,K40-L40)</x:f>
        <x:v>0</x:v>
      </x:c>
      <x:c r="N40" s="180" t="n">
        <x:f>S39</x:f>
        <x:v>0</x:v>
      </x:c>
      <x:c r="O40" s="180" t="n">
        <x:f>IF(N40&lt;=0,0,N40*IFERROR(INDEX(Inputs!$E$15:$E$24,MATCH(2,Inputs!$K$15:$K$24,0)),0)/12)</x:f>
        <x:v>0</x:v>
      </x:c>
      <x:c r="P40" s="180" t="n">
        <x:f>MIN(N40+O40,IF(N40&gt;0,IFERROR(INDEX(Inputs!$H$15:$H$24,MATCH(2,Inputs!$K$15:$K$24,0)),0),0))</x:f>
        <x:v>0</x:v>
      </x:c>
      <x:c r="Q40" s="180" t="n">
        <x:f>MAX(0,N40+O40-P40)</x:f>
        <x:v>0</x:v>
      </x:c>
      <x:c r="R40" s="180" t="n">
        <x:f>MIN(Q40,MAX(0,$G40-SUM(K40)))</x:f>
        <x:v>0</x:v>
      </x:c>
      <x:c r="S40" s="180" t="n">
        <x:f>MAX(0,Q40-R40)</x:f>
        <x:v>0</x:v>
      </x:c>
      <x:c r="T40" s="180" t="n">
        <x:f>Y39</x:f>
        <x:v>0</x:v>
      </x:c>
      <x:c r="U40" s="180" t="n">
        <x:f>IF(T40&lt;=0,0,T40*IFERROR(INDEX(Inputs!$E$15:$E$24,MATCH(3,Inputs!$K$15:$K$24,0)),0)/12)</x:f>
        <x:v>0</x:v>
      </x:c>
      <x:c r="V40" s="180" t="n">
        <x:f>MIN(T40+U40,IF(T40&gt;0,IFERROR(INDEX(Inputs!$H$15:$H$24,MATCH(3,Inputs!$K$15:$K$24,0)),0),0))</x:f>
        <x:v>0</x:v>
      </x:c>
      <x:c r="W40" s="180" t="n">
        <x:f>MAX(0,T40+U40-V40)</x:f>
        <x:v>0</x:v>
      </x:c>
      <x:c r="X40" s="180" t="n">
        <x:f>MIN(W40,MAX(0,$G40-SUM(K40,Q40)))</x:f>
        <x:v>0</x:v>
      </x:c>
      <x:c r="Y40" s="180" t="n">
        <x:f>MAX(0,W40-X40)</x:f>
        <x:v>0</x:v>
      </x:c>
      <x:c r="Z40" s="180" t="n">
        <x:f>AE39</x:f>
        <x:v>0</x:v>
      </x:c>
      <x:c r="AA40" s="180" t="n">
        <x:f>IF(Z40&lt;=0,0,Z40*IFERROR(INDEX(Inputs!$E$15:$E$24,MATCH(4,Inputs!$K$15:$K$24,0)),0)/12)</x:f>
        <x:v>0</x:v>
      </x:c>
      <x:c r="AB40" s="180" t="n">
        <x:f>MIN(Z40+AA40,IF(Z40&gt;0,IFERROR(INDEX(Inputs!$H$15:$H$24,MATCH(4,Inputs!$K$15:$K$24,0)),0),0))</x:f>
        <x:v>0</x:v>
      </x:c>
      <x:c r="AC40" s="180" t="n">
        <x:f>MAX(0,Z40+AA40-AB40)</x:f>
        <x:v>0</x:v>
      </x:c>
      <x:c r="AD40" s="180" t="n">
        <x:f>MIN(AC40,MAX(0,$G40-SUM(K40,Q40,W40)))</x:f>
        <x:v>0</x:v>
      </x:c>
      <x:c r="AE40" s="180" t="n">
        <x:f>MAX(0,AC40-AD40)</x:f>
        <x:v>0</x:v>
      </x:c>
      <x:c r="AF40" s="180" t="n">
        <x:f>AK39</x:f>
        <x:v>0</x:v>
      </x:c>
      <x:c r="AG40" s="180" t="n">
        <x:f>IF(AF40&lt;=0,0,AF40*IFERROR(INDEX(Inputs!$E$15:$E$24,MATCH(5,Inputs!$K$15:$K$24,0)),0)/12)</x:f>
        <x:v>0</x:v>
      </x:c>
      <x:c r="AH40" s="180" t="n">
        <x:f>MIN(AF40+AG40,IF(AF40&gt;0,IFERROR(INDEX(Inputs!$H$15:$H$24,MATCH(5,Inputs!$K$15:$K$24,0)),0),0))</x:f>
        <x:v>0</x:v>
      </x:c>
      <x:c r="AI40" s="180" t="n">
        <x:f>MAX(0,AF40+AG40-AH40)</x:f>
        <x:v>0</x:v>
      </x:c>
      <x:c r="AJ40" s="180" t="n">
        <x:f>MIN(AI40,MAX(0,$G40-SUM(K40,Q40,W40,AC40)))</x:f>
        <x:v>0</x:v>
      </x:c>
      <x:c r="AK40" s="180" t="n">
        <x:f>MAX(0,AI40-AJ40)</x:f>
        <x:v>0</x:v>
      </x:c>
      <x:c r="AL40" s="180" t="n">
        <x:f>AQ39</x:f>
        <x:v>0</x:v>
      </x:c>
      <x:c r="AM40" s="180" t="n">
        <x:f>IF(AL40&lt;=0,0,AL40*IFERROR(INDEX(Inputs!$E$15:$E$24,MATCH(6,Inputs!$K$15:$K$24,0)),0)/12)</x:f>
        <x:v>0</x:v>
      </x:c>
      <x:c r="AN40" s="180" t="n">
        <x:f>MIN(AL40+AM40,IF(AL40&gt;0,IFERROR(INDEX(Inputs!$H$15:$H$24,MATCH(6,Inputs!$K$15:$K$24,0)),0),0))</x:f>
        <x:v>0</x:v>
      </x:c>
      <x:c r="AO40" s="180" t="n">
        <x:f>MAX(0,AL40+AM40-AN40)</x:f>
        <x:v>0</x:v>
      </x:c>
      <x:c r="AP40" s="180" t="n">
        <x:f>MIN(AO40,MAX(0,$G40-SUM(K40,Q40,W40,AC40,AI40)))</x:f>
        <x:v>0</x:v>
      </x:c>
      <x:c r="AQ40" s="180" t="n">
        <x:f>MAX(0,AO40-AP40)</x:f>
        <x:v>0</x:v>
      </x:c>
      <x:c r="AR40" s="180" t="n">
        <x:f>AW39</x:f>
        <x:v>0</x:v>
      </x:c>
      <x:c r="AS40" s="180" t="n">
        <x:f>IF(AR40&lt;=0,0,AR40*IFERROR(INDEX(Inputs!$E$15:$E$24,MATCH(7,Inputs!$K$15:$K$24,0)),0)/12)</x:f>
        <x:v>0</x:v>
      </x:c>
      <x:c r="AT40" s="180" t="n">
        <x:f>MIN(AR40+AS40,IF(AR40&gt;0,IFERROR(INDEX(Inputs!$H$15:$H$24,MATCH(7,Inputs!$K$15:$K$24,0)),0),0))</x:f>
        <x:v>0</x:v>
      </x:c>
      <x:c r="AU40" s="180" t="n">
        <x:f>MAX(0,AR40+AS40-AT40)</x:f>
        <x:v>0</x:v>
      </x:c>
      <x:c r="AV40" s="180" t="n">
        <x:f>MIN(AU40,MAX(0,$G40-SUM(K40,Q40,W40,AC40,AI40,AO40)))</x:f>
        <x:v>0</x:v>
      </x:c>
      <x:c r="AW40" s="180" t="n">
        <x:f>MAX(0,AU40-AV40)</x:f>
        <x:v>0</x:v>
      </x:c>
      <x:c r="AX40" s="180" t="n">
        <x:f>BC39</x:f>
        <x:v>0</x:v>
      </x:c>
      <x:c r="AY40" s="180" t="n">
        <x:f>IF(AX40&lt;=0,0,AX40*IFERROR(INDEX(Inputs!$E$15:$E$24,MATCH(8,Inputs!$K$15:$K$24,0)),0)/12)</x:f>
        <x:v>0</x:v>
      </x:c>
      <x:c r="AZ40" s="180" t="n">
        <x:f>MIN(AX40+AY40,IF(AX40&gt;0,IFERROR(INDEX(Inputs!$H$15:$H$24,MATCH(8,Inputs!$K$15:$K$24,0)),0),0))</x:f>
        <x:v>0</x:v>
      </x:c>
      <x:c r="BA40" s="180" t="n">
        <x:f>MAX(0,AX40+AY40-AZ40)</x:f>
        <x:v>0</x:v>
      </x:c>
      <x:c r="BB40" s="180" t="n">
        <x:f>MIN(BA40,MAX(0,$G40-SUM(K40,Q40,W40,AC40,AI40,AO40,AU40)))</x:f>
        <x:v>0</x:v>
      </x:c>
      <x:c r="BC40" s="180" t="n">
        <x:f>MAX(0,BA40-BB40)</x:f>
        <x:v>0</x:v>
      </x:c>
      <x:c r="BD40" s="180" t="n">
        <x:f>BI39</x:f>
        <x:v>0</x:v>
      </x:c>
      <x:c r="BE40" s="180" t="n">
        <x:f>IF(BD40&lt;=0,0,BD40*IFERROR(INDEX(Inputs!$E$15:$E$24,MATCH(9,Inputs!$K$15:$K$24,0)),0)/12)</x:f>
        <x:v>0</x:v>
      </x:c>
      <x:c r="BF40" s="180" t="n">
        <x:f>MIN(BD40+BE40,IF(BD40&gt;0,IFERROR(INDEX(Inputs!$H$15:$H$24,MATCH(9,Inputs!$K$15:$K$24,0)),0),0))</x:f>
        <x:v>0</x:v>
      </x:c>
      <x:c r="BG40" s="180" t="n">
        <x:f>MAX(0,BD40+BE40-BF40)</x:f>
        <x:v>0</x:v>
      </x:c>
      <x:c r="BH40" s="180" t="n">
        <x:f>MIN(BG40,MAX(0,$G40-SUM(K40,Q40,W40,AC40,AI40,AO40,AU40,BA40)))</x:f>
        <x:v>0</x:v>
      </x:c>
      <x:c r="BI40" s="180" t="n">
        <x:f>MAX(0,BG40-BH40)</x:f>
        <x:v>0</x:v>
      </x:c>
      <x:c r="BJ40" s="180" t="n">
        <x:f>BO39</x:f>
        <x:v>0</x:v>
      </x:c>
      <x:c r="BK40" s="180" t="n">
        <x:f>IF(BJ40&lt;=0,0,BJ40*IFERROR(INDEX(Inputs!$E$15:$E$24,MATCH(10,Inputs!$K$15:$K$24,0)),0)/12)</x:f>
        <x:v>0</x:v>
      </x:c>
      <x:c r="BL40" s="180" t="n">
        <x:f>MIN(BJ40+BK40,IF(BJ40&gt;0,IFERROR(INDEX(Inputs!$H$15:$H$24,MATCH(10,Inputs!$K$15:$K$24,0)),0),0))</x:f>
        <x:v>0</x:v>
      </x:c>
      <x:c r="BM40" s="180" t="n">
        <x:f>MAX(0,BJ40+BK40-BL40)</x:f>
        <x:v>0</x:v>
      </x:c>
      <x:c r="BN40" s="180" t="n">
        <x:f>MIN(BM40,MAX(0,$G40-SUM(K40,Q40,W40,AC40,AI40,AO40,AU40,BA40,BG40)))</x:f>
        <x:v>0</x:v>
      </x:c>
      <x:c r="BO40" s="192" t="n">
        <x:f>MAX(0,BM40-BN40)</x:f>
        <x:v>0</x:v>
      </x:c>
    </x:row>
    <x:row r="41">
      <x:c r="A41" s="191" t="n">
        <x:f>34</x:f>
        <x:v>34</x:v>
      </x:c>
      <x:c r="B41" s="178" t="n">
        <x:f>EDATE(Inputs!$B$4,A41-1)</x:f>
        <x:v>47223</x:v>
      </x:c>
      <x:c r="C41" s="182" t="n">
        <x:f>SUM(H41,N41,T41,Z41,AF41,AL41,AR41,AX41,BD41,BJ41)</x:f>
        <x:v>0</x:v>
      </x:c>
      <x:c r="D41" s="182" t="n">
        <x:f>SUM(I41,O41,U41,AA41,AG41,AM41,AS41,AY41,BE41,BK41)</x:f>
        <x:v>0</x:v>
      </x:c>
      <x:c r="E41" s="182" t="n">
        <x:f>SUM(J41,P41,V41,AB41,AH41,AN41,AT41,AZ41,BF41,BL41)+SUM(L41,R41,X41,AD41,AJ41,AP41,AV41,BB41,BH41,BN41)</x:f>
        <x:v>0</x:v>
      </x:c>
      <x:c r="F41" s="182" t="n">
        <x:f>SUM(M41,S41,Y41,AE41,AK41,AQ41,AW41,BC41,BI41,BO41)</x:f>
        <x:v>0</x:v>
      </x:c>
      <x:c r="G41" s="182" t="n">
        <x:f>MAX(0,Inputs!$B$12-SUM(J41,P41,V41,AB41,AH41,AN41,AT41,AZ41,BF41,BL41))</x:f>
        <x:v>1150</x:v>
      </x:c>
      <x:c r="H41" s="180" t="n">
        <x:f>M40</x:f>
        <x:v>0</x:v>
      </x:c>
      <x:c r="I41" s="180" t="n">
        <x:f>IF(H41&lt;=0,0,H41*IFERROR(INDEX(Inputs!$E$15:$E$24,MATCH(1,Inputs!$K$15:$K$24,0)),0)/12)</x:f>
        <x:v>0</x:v>
      </x:c>
      <x:c r="J41" s="180" t="n">
        <x:f>MIN(H41+I41,IF(H41&gt;0,IFERROR(INDEX(Inputs!$H$15:$H$24,MATCH(1,Inputs!$K$15:$K$24,0)),0),0))</x:f>
        <x:v>0</x:v>
      </x:c>
      <x:c r="K41" s="180" t="n">
        <x:f>MAX(0,H41+I41-J41)</x:f>
        <x:v>0</x:v>
      </x:c>
      <x:c r="L41" s="180" t="n">
        <x:f>MIN(K41,MAX(0,$G41-0))</x:f>
        <x:v>0</x:v>
      </x:c>
      <x:c r="M41" s="180" t="n">
        <x:f>MAX(0,K41-L41)</x:f>
        <x:v>0</x:v>
      </x:c>
      <x:c r="N41" s="180" t="n">
        <x:f>S40</x:f>
        <x:v>0</x:v>
      </x:c>
      <x:c r="O41" s="180" t="n">
        <x:f>IF(N41&lt;=0,0,N41*IFERROR(INDEX(Inputs!$E$15:$E$24,MATCH(2,Inputs!$K$15:$K$24,0)),0)/12)</x:f>
        <x:v>0</x:v>
      </x:c>
      <x:c r="P41" s="180" t="n">
        <x:f>MIN(N41+O41,IF(N41&gt;0,IFERROR(INDEX(Inputs!$H$15:$H$24,MATCH(2,Inputs!$K$15:$K$24,0)),0),0))</x:f>
        <x:v>0</x:v>
      </x:c>
      <x:c r="Q41" s="180" t="n">
        <x:f>MAX(0,N41+O41-P41)</x:f>
        <x:v>0</x:v>
      </x:c>
      <x:c r="R41" s="180" t="n">
        <x:f>MIN(Q41,MAX(0,$G41-SUM(K41)))</x:f>
        <x:v>0</x:v>
      </x:c>
      <x:c r="S41" s="180" t="n">
        <x:f>MAX(0,Q41-R41)</x:f>
        <x:v>0</x:v>
      </x:c>
      <x:c r="T41" s="180" t="n">
        <x:f>Y40</x:f>
        <x:v>0</x:v>
      </x:c>
      <x:c r="U41" s="180" t="n">
        <x:f>IF(T41&lt;=0,0,T41*IFERROR(INDEX(Inputs!$E$15:$E$24,MATCH(3,Inputs!$K$15:$K$24,0)),0)/12)</x:f>
        <x:v>0</x:v>
      </x:c>
      <x:c r="V41" s="180" t="n">
        <x:f>MIN(T41+U41,IF(T41&gt;0,IFERROR(INDEX(Inputs!$H$15:$H$24,MATCH(3,Inputs!$K$15:$K$24,0)),0),0))</x:f>
        <x:v>0</x:v>
      </x:c>
      <x:c r="W41" s="180" t="n">
        <x:f>MAX(0,T41+U41-V41)</x:f>
        <x:v>0</x:v>
      </x:c>
      <x:c r="X41" s="180" t="n">
        <x:f>MIN(W41,MAX(0,$G41-SUM(K41,Q41)))</x:f>
        <x:v>0</x:v>
      </x:c>
      <x:c r="Y41" s="180" t="n">
        <x:f>MAX(0,W41-X41)</x:f>
        <x:v>0</x:v>
      </x:c>
      <x:c r="Z41" s="180" t="n">
        <x:f>AE40</x:f>
        <x:v>0</x:v>
      </x:c>
      <x:c r="AA41" s="180" t="n">
        <x:f>IF(Z41&lt;=0,0,Z41*IFERROR(INDEX(Inputs!$E$15:$E$24,MATCH(4,Inputs!$K$15:$K$24,0)),0)/12)</x:f>
        <x:v>0</x:v>
      </x:c>
      <x:c r="AB41" s="180" t="n">
        <x:f>MIN(Z41+AA41,IF(Z41&gt;0,IFERROR(INDEX(Inputs!$H$15:$H$24,MATCH(4,Inputs!$K$15:$K$24,0)),0),0))</x:f>
        <x:v>0</x:v>
      </x:c>
      <x:c r="AC41" s="180" t="n">
        <x:f>MAX(0,Z41+AA41-AB41)</x:f>
        <x:v>0</x:v>
      </x:c>
      <x:c r="AD41" s="180" t="n">
        <x:f>MIN(AC41,MAX(0,$G41-SUM(K41,Q41,W41)))</x:f>
        <x:v>0</x:v>
      </x:c>
      <x:c r="AE41" s="180" t="n">
        <x:f>MAX(0,AC41-AD41)</x:f>
        <x:v>0</x:v>
      </x:c>
      <x:c r="AF41" s="180" t="n">
        <x:f>AK40</x:f>
        <x:v>0</x:v>
      </x:c>
      <x:c r="AG41" s="180" t="n">
        <x:f>IF(AF41&lt;=0,0,AF41*IFERROR(INDEX(Inputs!$E$15:$E$24,MATCH(5,Inputs!$K$15:$K$24,0)),0)/12)</x:f>
        <x:v>0</x:v>
      </x:c>
      <x:c r="AH41" s="180" t="n">
        <x:f>MIN(AF41+AG41,IF(AF41&gt;0,IFERROR(INDEX(Inputs!$H$15:$H$24,MATCH(5,Inputs!$K$15:$K$24,0)),0),0))</x:f>
        <x:v>0</x:v>
      </x:c>
      <x:c r="AI41" s="180" t="n">
        <x:f>MAX(0,AF41+AG41-AH41)</x:f>
        <x:v>0</x:v>
      </x:c>
      <x:c r="AJ41" s="180" t="n">
        <x:f>MIN(AI41,MAX(0,$G41-SUM(K41,Q41,W41,AC41)))</x:f>
        <x:v>0</x:v>
      </x:c>
      <x:c r="AK41" s="180" t="n">
        <x:f>MAX(0,AI41-AJ41)</x:f>
        <x:v>0</x:v>
      </x:c>
      <x:c r="AL41" s="180" t="n">
        <x:f>AQ40</x:f>
        <x:v>0</x:v>
      </x:c>
      <x:c r="AM41" s="180" t="n">
        <x:f>IF(AL41&lt;=0,0,AL41*IFERROR(INDEX(Inputs!$E$15:$E$24,MATCH(6,Inputs!$K$15:$K$24,0)),0)/12)</x:f>
        <x:v>0</x:v>
      </x:c>
      <x:c r="AN41" s="180" t="n">
        <x:f>MIN(AL41+AM41,IF(AL41&gt;0,IFERROR(INDEX(Inputs!$H$15:$H$24,MATCH(6,Inputs!$K$15:$K$24,0)),0),0))</x:f>
        <x:v>0</x:v>
      </x:c>
      <x:c r="AO41" s="180" t="n">
        <x:f>MAX(0,AL41+AM41-AN41)</x:f>
        <x:v>0</x:v>
      </x:c>
      <x:c r="AP41" s="180" t="n">
        <x:f>MIN(AO41,MAX(0,$G41-SUM(K41,Q41,W41,AC41,AI41)))</x:f>
        <x:v>0</x:v>
      </x:c>
      <x:c r="AQ41" s="180" t="n">
        <x:f>MAX(0,AO41-AP41)</x:f>
        <x:v>0</x:v>
      </x:c>
      <x:c r="AR41" s="180" t="n">
        <x:f>AW40</x:f>
        <x:v>0</x:v>
      </x:c>
      <x:c r="AS41" s="180" t="n">
        <x:f>IF(AR41&lt;=0,0,AR41*IFERROR(INDEX(Inputs!$E$15:$E$24,MATCH(7,Inputs!$K$15:$K$24,0)),0)/12)</x:f>
        <x:v>0</x:v>
      </x:c>
      <x:c r="AT41" s="180" t="n">
        <x:f>MIN(AR41+AS41,IF(AR41&gt;0,IFERROR(INDEX(Inputs!$H$15:$H$24,MATCH(7,Inputs!$K$15:$K$24,0)),0),0))</x:f>
        <x:v>0</x:v>
      </x:c>
      <x:c r="AU41" s="180" t="n">
        <x:f>MAX(0,AR41+AS41-AT41)</x:f>
        <x:v>0</x:v>
      </x:c>
      <x:c r="AV41" s="180" t="n">
        <x:f>MIN(AU41,MAX(0,$G41-SUM(K41,Q41,W41,AC41,AI41,AO41)))</x:f>
        <x:v>0</x:v>
      </x:c>
      <x:c r="AW41" s="180" t="n">
        <x:f>MAX(0,AU41-AV41)</x:f>
        <x:v>0</x:v>
      </x:c>
      <x:c r="AX41" s="180" t="n">
        <x:f>BC40</x:f>
        <x:v>0</x:v>
      </x:c>
      <x:c r="AY41" s="180" t="n">
        <x:f>IF(AX41&lt;=0,0,AX41*IFERROR(INDEX(Inputs!$E$15:$E$24,MATCH(8,Inputs!$K$15:$K$24,0)),0)/12)</x:f>
        <x:v>0</x:v>
      </x:c>
      <x:c r="AZ41" s="180" t="n">
        <x:f>MIN(AX41+AY41,IF(AX41&gt;0,IFERROR(INDEX(Inputs!$H$15:$H$24,MATCH(8,Inputs!$K$15:$K$24,0)),0),0))</x:f>
        <x:v>0</x:v>
      </x:c>
      <x:c r="BA41" s="180" t="n">
        <x:f>MAX(0,AX41+AY41-AZ41)</x:f>
        <x:v>0</x:v>
      </x:c>
      <x:c r="BB41" s="180" t="n">
        <x:f>MIN(BA41,MAX(0,$G41-SUM(K41,Q41,W41,AC41,AI41,AO41,AU41)))</x:f>
        <x:v>0</x:v>
      </x:c>
      <x:c r="BC41" s="180" t="n">
        <x:f>MAX(0,BA41-BB41)</x:f>
        <x:v>0</x:v>
      </x:c>
      <x:c r="BD41" s="180" t="n">
        <x:f>BI40</x:f>
        <x:v>0</x:v>
      </x:c>
      <x:c r="BE41" s="180" t="n">
        <x:f>IF(BD41&lt;=0,0,BD41*IFERROR(INDEX(Inputs!$E$15:$E$24,MATCH(9,Inputs!$K$15:$K$24,0)),0)/12)</x:f>
        <x:v>0</x:v>
      </x:c>
      <x:c r="BF41" s="180" t="n">
        <x:f>MIN(BD41+BE41,IF(BD41&gt;0,IFERROR(INDEX(Inputs!$H$15:$H$24,MATCH(9,Inputs!$K$15:$K$24,0)),0),0))</x:f>
        <x:v>0</x:v>
      </x:c>
      <x:c r="BG41" s="180" t="n">
        <x:f>MAX(0,BD41+BE41-BF41)</x:f>
        <x:v>0</x:v>
      </x:c>
      <x:c r="BH41" s="180" t="n">
        <x:f>MIN(BG41,MAX(0,$G41-SUM(K41,Q41,W41,AC41,AI41,AO41,AU41,BA41)))</x:f>
        <x:v>0</x:v>
      </x:c>
      <x:c r="BI41" s="180" t="n">
        <x:f>MAX(0,BG41-BH41)</x:f>
        <x:v>0</x:v>
      </x:c>
      <x:c r="BJ41" s="180" t="n">
        <x:f>BO40</x:f>
        <x:v>0</x:v>
      </x:c>
      <x:c r="BK41" s="180" t="n">
        <x:f>IF(BJ41&lt;=0,0,BJ41*IFERROR(INDEX(Inputs!$E$15:$E$24,MATCH(10,Inputs!$K$15:$K$24,0)),0)/12)</x:f>
        <x:v>0</x:v>
      </x:c>
      <x:c r="BL41" s="180" t="n">
        <x:f>MIN(BJ41+BK41,IF(BJ41&gt;0,IFERROR(INDEX(Inputs!$H$15:$H$24,MATCH(10,Inputs!$K$15:$K$24,0)),0),0))</x:f>
        <x:v>0</x:v>
      </x:c>
      <x:c r="BM41" s="180" t="n">
        <x:f>MAX(0,BJ41+BK41-BL41)</x:f>
        <x:v>0</x:v>
      </x:c>
      <x:c r="BN41" s="180" t="n">
        <x:f>MIN(BM41,MAX(0,$G41-SUM(K41,Q41,W41,AC41,AI41,AO41,AU41,BA41,BG41)))</x:f>
        <x:v>0</x:v>
      </x:c>
      <x:c r="BO41" s="192" t="n">
        <x:f>MAX(0,BM41-BN41)</x:f>
        <x:v>0</x:v>
      </x:c>
    </x:row>
    <x:row r="42">
      <x:c r="A42" s="191" t="n">
        <x:f>35</x:f>
        <x:v>35</x:v>
      </x:c>
      <x:c r="B42" s="178" t="n">
        <x:f>EDATE(Inputs!$B$4,A42-1)</x:f>
        <x:v>47253</x:v>
      </x:c>
      <x:c r="C42" s="182" t="n">
        <x:f>SUM(H42,N42,T42,Z42,AF42,AL42,AR42,AX42,BD42,BJ42)</x:f>
        <x:v>0</x:v>
      </x:c>
      <x:c r="D42" s="182" t="n">
        <x:f>SUM(I42,O42,U42,AA42,AG42,AM42,AS42,AY42,BE42,BK42)</x:f>
        <x:v>0</x:v>
      </x:c>
      <x:c r="E42" s="182" t="n">
        <x:f>SUM(J42,P42,V42,AB42,AH42,AN42,AT42,AZ42,BF42,BL42)+SUM(L42,R42,X42,AD42,AJ42,AP42,AV42,BB42,BH42,BN42)</x:f>
        <x:v>0</x:v>
      </x:c>
      <x:c r="F42" s="182" t="n">
        <x:f>SUM(M42,S42,Y42,AE42,AK42,AQ42,AW42,BC42,BI42,BO42)</x:f>
        <x:v>0</x:v>
      </x:c>
      <x:c r="G42" s="182" t="n">
        <x:f>MAX(0,Inputs!$B$12-SUM(J42,P42,V42,AB42,AH42,AN42,AT42,AZ42,BF42,BL42))</x:f>
        <x:v>1150</x:v>
      </x:c>
      <x:c r="H42" s="180" t="n">
        <x:f>M41</x:f>
        <x:v>0</x:v>
      </x:c>
      <x:c r="I42" s="180" t="n">
        <x:f>IF(H42&lt;=0,0,H42*IFERROR(INDEX(Inputs!$E$15:$E$24,MATCH(1,Inputs!$K$15:$K$24,0)),0)/12)</x:f>
        <x:v>0</x:v>
      </x:c>
      <x:c r="J42" s="180" t="n">
        <x:f>MIN(H42+I42,IF(H42&gt;0,IFERROR(INDEX(Inputs!$H$15:$H$24,MATCH(1,Inputs!$K$15:$K$24,0)),0),0))</x:f>
        <x:v>0</x:v>
      </x:c>
      <x:c r="K42" s="180" t="n">
        <x:f>MAX(0,H42+I42-J42)</x:f>
        <x:v>0</x:v>
      </x:c>
      <x:c r="L42" s="180" t="n">
        <x:f>MIN(K42,MAX(0,$G42-0))</x:f>
        <x:v>0</x:v>
      </x:c>
      <x:c r="M42" s="180" t="n">
        <x:f>MAX(0,K42-L42)</x:f>
        <x:v>0</x:v>
      </x:c>
      <x:c r="N42" s="180" t="n">
        <x:f>S41</x:f>
        <x:v>0</x:v>
      </x:c>
      <x:c r="O42" s="180" t="n">
        <x:f>IF(N42&lt;=0,0,N42*IFERROR(INDEX(Inputs!$E$15:$E$24,MATCH(2,Inputs!$K$15:$K$24,0)),0)/12)</x:f>
        <x:v>0</x:v>
      </x:c>
      <x:c r="P42" s="180" t="n">
        <x:f>MIN(N42+O42,IF(N42&gt;0,IFERROR(INDEX(Inputs!$H$15:$H$24,MATCH(2,Inputs!$K$15:$K$24,0)),0),0))</x:f>
        <x:v>0</x:v>
      </x:c>
      <x:c r="Q42" s="180" t="n">
        <x:f>MAX(0,N42+O42-P42)</x:f>
        <x:v>0</x:v>
      </x:c>
      <x:c r="R42" s="180" t="n">
        <x:f>MIN(Q42,MAX(0,$G42-SUM(K42)))</x:f>
        <x:v>0</x:v>
      </x:c>
      <x:c r="S42" s="180" t="n">
        <x:f>MAX(0,Q42-R42)</x:f>
        <x:v>0</x:v>
      </x:c>
      <x:c r="T42" s="180" t="n">
        <x:f>Y41</x:f>
        <x:v>0</x:v>
      </x:c>
      <x:c r="U42" s="180" t="n">
        <x:f>IF(T42&lt;=0,0,T42*IFERROR(INDEX(Inputs!$E$15:$E$24,MATCH(3,Inputs!$K$15:$K$24,0)),0)/12)</x:f>
        <x:v>0</x:v>
      </x:c>
      <x:c r="V42" s="180" t="n">
        <x:f>MIN(T42+U42,IF(T42&gt;0,IFERROR(INDEX(Inputs!$H$15:$H$24,MATCH(3,Inputs!$K$15:$K$24,0)),0),0))</x:f>
        <x:v>0</x:v>
      </x:c>
      <x:c r="W42" s="180" t="n">
        <x:f>MAX(0,T42+U42-V42)</x:f>
        <x:v>0</x:v>
      </x:c>
      <x:c r="X42" s="180" t="n">
        <x:f>MIN(W42,MAX(0,$G42-SUM(K42,Q42)))</x:f>
        <x:v>0</x:v>
      </x:c>
      <x:c r="Y42" s="180" t="n">
        <x:f>MAX(0,W42-X42)</x:f>
        <x:v>0</x:v>
      </x:c>
      <x:c r="Z42" s="180" t="n">
        <x:f>AE41</x:f>
        <x:v>0</x:v>
      </x:c>
      <x:c r="AA42" s="180" t="n">
        <x:f>IF(Z42&lt;=0,0,Z42*IFERROR(INDEX(Inputs!$E$15:$E$24,MATCH(4,Inputs!$K$15:$K$24,0)),0)/12)</x:f>
        <x:v>0</x:v>
      </x:c>
      <x:c r="AB42" s="180" t="n">
        <x:f>MIN(Z42+AA42,IF(Z42&gt;0,IFERROR(INDEX(Inputs!$H$15:$H$24,MATCH(4,Inputs!$K$15:$K$24,0)),0),0))</x:f>
        <x:v>0</x:v>
      </x:c>
      <x:c r="AC42" s="180" t="n">
        <x:f>MAX(0,Z42+AA42-AB42)</x:f>
        <x:v>0</x:v>
      </x:c>
      <x:c r="AD42" s="180" t="n">
        <x:f>MIN(AC42,MAX(0,$G42-SUM(K42,Q42,W42)))</x:f>
        <x:v>0</x:v>
      </x:c>
      <x:c r="AE42" s="180" t="n">
        <x:f>MAX(0,AC42-AD42)</x:f>
        <x:v>0</x:v>
      </x:c>
      <x:c r="AF42" s="180" t="n">
        <x:f>AK41</x:f>
        <x:v>0</x:v>
      </x:c>
      <x:c r="AG42" s="180" t="n">
        <x:f>IF(AF42&lt;=0,0,AF42*IFERROR(INDEX(Inputs!$E$15:$E$24,MATCH(5,Inputs!$K$15:$K$24,0)),0)/12)</x:f>
        <x:v>0</x:v>
      </x:c>
      <x:c r="AH42" s="180" t="n">
        <x:f>MIN(AF42+AG42,IF(AF42&gt;0,IFERROR(INDEX(Inputs!$H$15:$H$24,MATCH(5,Inputs!$K$15:$K$24,0)),0),0))</x:f>
        <x:v>0</x:v>
      </x:c>
      <x:c r="AI42" s="180" t="n">
        <x:f>MAX(0,AF42+AG42-AH42)</x:f>
        <x:v>0</x:v>
      </x:c>
      <x:c r="AJ42" s="180" t="n">
        <x:f>MIN(AI42,MAX(0,$G42-SUM(K42,Q42,W42,AC42)))</x:f>
        <x:v>0</x:v>
      </x:c>
      <x:c r="AK42" s="180" t="n">
        <x:f>MAX(0,AI42-AJ42)</x:f>
        <x:v>0</x:v>
      </x:c>
      <x:c r="AL42" s="180" t="n">
        <x:f>AQ41</x:f>
        <x:v>0</x:v>
      </x:c>
      <x:c r="AM42" s="180" t="n">
        <x:f>IF(AL42&lt;=0,0,AL42*IFERROR(INDEX(Inputs!$E$15:$E$24,MATCH(6,Inputs!$K$15:$K$24,0)),0)/12)</x:f>
        <x:v>0</x:v>
      </x:c>
      <x:c r="AN42" s="180" t="n">
        <x:f>MIN(AL42+AM42,IF(AL42&gt;0,IFERROR(INDEX(Inputs!$H$15:$H$24,MATCH(6,Inputs!$K$15:$K$24,0)),0),0))</x:f>
        <x:v>0</x:v>
      </x:c>
      <x:c r="AO42" s="180" t="n">
        <x:f>MAX(0,AL42+AM42-AN42)</x:f>
        <x:v>0</x:v>
      </x:c>
      <x:c r="AP42" s="180" t="n">
        <x:f>MIN(AO42,MAX(0,$G42-SUM(K42,Q42,W42,AC42,AI42)))</x:f>
        <x:v>0</x:v>
      </x:c>
      <x:c r="AQ42" s="180" t="n">
        <x:f>MAX(0,AO42-AP42)</x:f>
        <x:v>0</x:v>
      </x:c>
      <x:c r="AR42" s="180" t="n">
        <x:f>AW41</x:f>
        <x:v>0</x:v>
      </x:c>
      <x:c r="AS42" s="180" t="n">
        <x:f>IF(AR42&lt;=0,0,AR42*IFERROR(INDEX(Inputs!$E$15:$E$24,MATCH(7,Inputs!$K$15:$K$24,0)),0)/12)</x:f>
        <x:v>0</x:v>
      </x:c>
      <x:c r="AT42" s="180" t="n">
        <x:f>MIN(AR42+AS42,IF(AR42&gt;0,IFERROR(INDEX(Inputs!$H$15:$H$24,MATCH(7,Inputs!$K$15:$K$24,0)),0),0))</x:f>
        <x:v>0</x:v>
      </x:c>
      <x:c r="AU42" s="180" t="n">
        <x:f>MAX(0,AR42+AS42-AT42)</x:f>
        <x:v>0</x:v>
      </x:c>
      <x:c r="AV42" s="180" t="n">
        <x:f>MIN(AU42,MAX(0,$G42-SUM(K42,Q42,W42,AC42,AI42,AO42)))</x:f>
        <x:v>0</x:v>
      </x:c>
      <x:c r="AW42" s="180" t="n">
        <x:f>MAX(0,AU42-AV42)</x:f>
        <x:v>0</x:v>
      </x:c>
      <x:c r="AX42" s="180" t="n">
        <x:f>BC41</x:f>
        <x:v>0</x:v>
      </x:c>
      <x:c r="AY42" s="180" t="n">
        <x:f>IF(AX42&lt;=0,0,AX42*IFERROR(INDEX(Inputs!$E$15:$E$24,MATCH(8,Inputs!$K$15:$K$24,0)),0)/12)</x:f>
        <x:v>0</x:v>
      </x:c>
      <x:c r="AZ42" s="180" t="n">
        <x:f>MIN(AX42+AY42,IF(AX42&gt;0,IFERROR(INDEX(Inputs!$H$15:$H$24,MATCH(8,Inputs!$K$15:$K$24,0)),0),0))</x:f>
        <x:v>0</x:v>
      </x:c>
      <x:c r="BA42" s="180" t="n">
        <x:f>MAX(0,AX42+AY42-AZ42)</x:f>
        <x:v>0</x:v>
      </x:c>
      <x:c r="BB42" s="180" t="n">
        <x:f>MIN(BA42,MAX(0,$G42-SUM(K42,Q42,W42,AC42,AI42,AO42,AU42)))</x:f>
        <x:v>0</x:v>
      </x:c>
      <x:c r="BC42" s="180" t="n">
        <x:f>MAX(0,BA42-BB42)</x:f>
        <x:v>0</x:v>
      </x:c>
      <x:c r="BD42" s="180" t="n">
        <x:f>BI41</x:f>
        <x:v>0</x:v>
      </x:c>
      <x:c r="BE42" s="180" t="n">
        <x:f>IF(BD42&lt;=0,0,BD42*IFERROR(INDEX(Inputs!$E$15:$E$24,MATCH(9,Inputs!$K$15:$K$24,0)),0)/12)</x:f>
        <x:v>0</x:v>
      </x:c>
      <x:c r="BF42" s="180" t="n">
        <x:f>MIN(BD42+BE42,IF(BD42&gt;0,IFERROR(INDEX(Inputs!$H$15:$H$24,MATCH(9,Inputs!$K$15:$K$24,0)),0),0))</x:f>
        <x:v>0</x:v>
      </x:c>
      <x:c r="BG42" s="180" t="n">
        <x:f>MAX(0,BD42+BE42-BF42)</x:f>
        <x:v>0</x:v>
      </x:c>
      <x:c r="BH42" s="180" t="n">
        <x:f>MIN(BG42,MAX(0,$G42-SUM(K42,Q42,W42,AC42,AI42,AO42,AU42,BA42)))</x:f>
        <x:v>0</x:v>
      </x:c>
      <x:c r="BI42" s="180" t="n">
        <x:f>MAX(0,BG42-BH42)</x:f>
        <x:v>0</x:v>
      </x:c>
      <x:c r="BJ42" s="180" t="n">
        <x:f>BO41</x:f>
        <x:v>0</x:v>
      </x:c>
      <x:c r="BK42" s="180" t="n">
        <x:f>IF(BJ42&lt;=0,0,BJ42*IFERROR(INDEX(Inputs!$E$15:$E$24,MATCH(10,Inputs!$K$15:$K$24,0)),0)/12)</x:f>
        <x:v>0</x:v>
      </x:c>
      <x:c r="BL42" s="180" t="n">
        <x:f>MIN(BJ42+BK42,IF(BJ42&gt;0,IFERROR(INDEX(Inputs!$H$15:$H$24,MATCH(10,Inputs!$K$15:$K$24,0)),0),0))</x:f>
        <x:v>0</x:v>
      </x:c>
      <x:c r="BM42" s="180" t="n">
        <x:f>MAX(0,BJ42+BK42-BL42)</x:f>
        <x:v>0</x:v>
      </x:c>
      <x:c r="BN42" s="180" t="n">
        <x:f>MIN(BM42,MAX(0,$G42-SUM(K42,Q42,W42,AC42,AI42,AO42,AU42,BA42,BG42)))</x:f>
        <x:v>0</x:v>
      </x:c>
      <x:c r="BO42" s="192" t="n">
        <x:f>MAX(0,BM42-BN42)</x:f>
        <x:v>0</x:v>
      </x:c>
    </x:row>
    <x:row r="43">
      <x:c r="A43" s="191" t="n">
        <x:f>36</x:f>
        <x:v>36</x:v>
      </x:c>
      <x:c r="B43" s="178" t="n">
        <x:f>EDATE(Inputs!$B$4,A43-1)</x:f>
        <x:v>47284</x:v>
      </x:c>
      <x:c r="C43" s="182" t="n">
        <x:f>SUM(H43,N43,T43,Z43,AF43,AL43,AR43,AX43,BD43,BJ43)</x:f>
        <x:v>0</x:v>
      </x:c>
      <x:c r="D43" s="182" t="n">
        <x:f>SUM(I43,O43,U43,AA43,AG43,AM43,AS43,AY43,BE43,BK43)</x:f>
        <x:v>0</x:v>
      </x:c>
      <x:c r="E43" s="182" t="n">
        <x:f>SUM(J43,P43,V43,AB43,AH43,AN43,AT43,AZ43,BF43,BL43)+SUM(L43,R43,X43,AD43,AJ43,AP43,AV43,BB43,BH43,BN43)</x:f>
        <x:v>0</x:v>
      </x:c>
      <x:c r="F43" s="182" t="n">
        <x:f>SUM(M43,S43,Y43,AE43,AK43,AQ43,AW43,BC43,BI43,BO43)</x:f>
        <x:v>0</x:v>
      </x:c>
      <x:c r="G43" s="182" t="n">
        <x:f>MAX(0,Inputs!$B$12-SUM(J43,P43,V43,AB43,AH43,AN43,AT43,AZ43,BF43,BL43))</x:f>
        <x:v>1150</x:v>
      </x:c>
      <x:c r="H43" s="180" t="n">
        <x:f>M42</x:f>
        <x:v>0</x:v>
      </x:c>
      <x:c r="I43" s="180" t="n">
        <x:f>IF(H43&lt;=0,0,H43*IFERROR(INDEX(Inputs!$E$15:$E$24,MATCH(1,Inputs!$K$15:$K$24,0)),0)/12)</x:f>
        <x:v>0</x:v>
      </x:c>
      <x:c r="J43" s="180" t="n">
        <x:f>MIN(H43+I43,IF(H43&gt;0,IFERROR(INDEX(Inputs!$H$15:$H$24,MATCH(1,Inputs!$K$15:$K$24,0)),0),0))</x:f>
        <x:v>0</x:v>
      </x:c>
      <x:c r="K43" s="180" t="n">
        <x:f>MAX(0,H43+I43-J43)</x:f>
        <x:v>0</x:v>
      </x:c>
      <x:c r="L43" s="180" t="n">
        <x:f>MIN(K43,MAX(0,$G43-0))</x:f>
        <x:v>0</x:v>
      </x:c>
      <x:c r="M43" s="180" t="n">
        <x:f>MAX(0,K43-L43)</x:f>
        <x:v>0</x:v>
      </x:c>
      <x:c r="N43" s="180" t="n">
        <x:f>S42</x:f>
        <x:v>0</x:v>
      </x:c>
      <x:c r="O43" s="180" t="n">
        <x:f>IF(N43&lt;=0,0,N43*IFERROR(INDEX(Inputs!$E$15:$E$24,MATCH(2,Inputs!$K$15:$K$24,0)),0)/12)</x:f>
        <x:v>0</x:v>
      </x:c>
      <x:c r="P43" s="180" t="n">
        <x:f>MIN(N43+O43,IF(N43&gt;0,IFERROR(INDEX(Inputs!$H$15:$H$24,MATCH(2,Inputs!$K$15:$K$24,0)),0),0))</x:f>
        <x:v>0</x:v>
      </x:c>
      <x:c r="Q43" s="180" t="n">
        <x:f>MAX(0,N43+O43-P43)</x:f>
        <x:v>0</x:v>
      </x:c>
      <x:c r="R43" s="180" t="n">
        <x:f>MIN(Q43,MAX(0,$G43-SUM(K43)))</x:f>
        <x:v>0</x:v>
      </x:c>
      <x:c r="S43" s="180" t="n">
        <x:f>MAX(0,Q43-R43)</x:f>
        <x:v>0</x:v>
      </x:c>
      <x:c r="T43" s="180" t="n">
        <x:f>Y42</x:f>
        <x:v>0</x:v>
      </x:c>
      <x:c r="U43" s="180" t="n">
        <x:f>IF(T43&lt;=0,0,T43*IFERROR(INDEX(Inputs!$E$15:$E$24,MATCH(3,Inputs!$K$15:$K$24,0)),0)/12)</x:f>
        <x:v>0</x:v>
      </x:c>
      <x:c r="V43" s="180" t="n">
        <x:f>MIN(T43+U43,IF(T43&gt;0,IFERROR(INDEX(Inputs!$H$15:$H$24,MATCH(3,Inputs!$K$15:$K$24,0)),0),0))</x:f>
        <x:v>0</x:v>
      </x:c>
      <x:c r="W43" s="180" t="n">
        <x:f>MAX(0,T43+U43-V43)</x:f>
        <x:v>0</x:v>
      </x:c>
      <x:c r="X43" s="180" t="n">
        <x:f>MIN(W43,MAX(0,$G43-SUM(K43,Q43)))</x:f>
        <x:v>0</x:v>
      </x:c>
      <x:c r="Y43" s="180" t="n">
        <x:f>MAX(0,W43-X43)</x:f>
        <x:v>0</x:v>
      </x:c>
      <x:c r="Z43" s="180" t="n">
        <x:f>AE42</x:f>
        <x:v>0</x:v>
      </x:c>
      <x:c r="AA43" s="180" t="n">
        <x:f>IF(Z43&lt;=0,0,Z43*IFERROR(INDEX(Inputs!$E$15:$E$24,MATCH(4,Inputs!$K$15:$K$24,0)),0)/12)</x:f>
        <x:v>0</x:v>
      </x:c>
      <x:c r="AB43" s="180" t="n">
        <x:f>MIN(Z43+AA43,IF(Z43&gt;0,IFERROR(INDEX(Inputs!$H$15:$H$24,MATCH(4,Inputs!$K$15:$K$24,0)),0),0))</x:f>
        <x:v>0</x:v>
      </x:c>
      <x:c r="AC43" s="180" t="n">
        <x:f>MAX(0,Z43+AA43-AB43)</x:f>
        <x:v>0</x:v>
      </x:c>
      <x:c r="AD43" s="180" t="n">
        <x:f>MIN(AC43,MAX(0,$G43-SUM(K43,Q43,W43)))</x:f>
        <x:v>0</x:v>
      </x:c>
      <x:c r="AE43" s="180" t="n">
        <x:f>MAX(0,AC43-AD43)</x:f>
        <x:v>0</x:v>
      </x:c>
      <x:c r="AF43" s="180" t="n">
        <x:f>AK42</x:f>
        <x:v>0</x:v>
      </x:c>
      <x:c r="AG43" s="180" t="n">
        <x:f>IF(AF43&lt;=0,0,AF43*IFERROR(INDEX(Inputs!$E$15:$E$24,MATCH(5,Inputs!$K$15:$K$24,0)),0)/12)</x:f>
        <x:v>0</x:v>
      </x:c>
      <x:c r="AH43" s="180" t="n">
        <x:f>MIN(AF43+AG43,IF(AF43&gt;0,IFERROR(INDEX(Inputs!$H$15:$H$24,MATCH(5,Inputs!$K$15:$K$24,0)),0),0))</x:f>
        <x:v>0</x:v>
      </x:c>
      <x:c r="AI43" s="180" t="n">
        <x:f>MAX(0,AF43+AG43-AH43)</x:f>
        <x:v>0</x:v>
      </x:c>
      <x:c r="AJ43" s="180" t="n">
        <x:f>MIN(AI43,MAX(0,$G43-SUM(K43,Q43,W43,AC43)))</x:f>
        <x:v>0</x:v>
      </x:c>
      <x:c r="AK43" s="180" t="n">
        <x:f>MAX(0,AI43-AJ43)</x:f>
        <x:v>0</x:v>
      </x:c>
      <x:c r="AL43" s="180" t="n">
        <x:f>AQ42</x:f>
        <x:v>0</x:v>
      </x:c>
      <x:c r="AM43" s="180" t="n">
        <x:f>IF(AL43&lt;=0,0,AL43*IFERROR(INDEX(Inputs!$E$15:$E$24,MATCH(6,Inputs!$K$15:$K$24,0)),0)/12)</x:f>
        <x:v>0</x:v>
      </x:c>
      <x:c r="AN43" s="180" t="n">
        <x:f>MIN(AL43+AM43,IF(AL43&gt;0,IFERROR(INDEX(Inputs!$H$15:$H$24,MATCH(6,Inputs!$K$15:$K$24,0)),0),0))</x:f>
        <x:v>0</x:v>
      </x:c>
      <x:c r="AO43" s="180" t="n">
        <x:f>MAX(0,AL43+AM43-AN43)</x:f>
        <x:v>0</x:v>
      </x:c>
      <x:c r="AP43" s="180" t="n">
        <x:f>MIN(AO43,MAX(0,$G43-SUM(K43,Q43,W43,AC43,AI43)))</x:f>
        <x:v>0</x:v>
      </x:c>
      <x:c r="AQ43" s="180" t="n">
        <x:f>MAX(0,AO43-AP43)</x:f>
        <x:v>0</x:v>
      </x:c>
      <x:c r="AR43" s="180" t="n">
        <x:f>AW42</x:f>
        <x:v>0</x:v>
      </x:c>
      <x:c r="AS43" s="180" t="n">
        <x:f>IF(AR43&lt;=0,0,AR43*IFERROR(INDEX(Inputs!$E$15:$E$24,MATCH(7,Inputs!$K$15:$K$24,0)),0)/12)</x:f>
        <x:v>0</x:v>
      </x:c>
      <x:c r="AT43" s="180" t="n">
        <x:f>MIN(AR43+AS43,IF(AR43&gt;0,IFERROR(INDEX(Inputs!$H$15:$H$24,MATCH(7,Inputs!$K$15:$K$24,0)),0),0))</x:f>
        <x:v>0</x:v>
      </x:c>
      <x:c r="AU43" s="180" t="n">
        <x:f>MAX(0,AR43+AS43-AT43)</x:f>
        <x:v>0</x:v>
      </x:c>
      <x:c r="AV43" s="180" t="n">
        <x:f>MIN(AU43,MAX(0,$G43-SUM(K43,Q43,W43,AC43,AI43,AO43)))</x:f>
        <x:v>0</x:v>
      </x:c>
      <x:c r="AW43" s="180" t="n">
        <x:f>MAX(0,AU43-AV43)</x:f>
        <x:v>0</x:v>
      </x:c>
      <x:c r="AX43" s="180" t="n">
        <x:f>BC42</x:f>
        <x:v>0</x:v>
      </x:c>
      <x:c r="AY43" s="180" t="n">
        <x:f>IF(AX43&lt;=0,0,AX43*IFERROR(INDEX(Inputs!$E$15:$E$24,MATCH(8,Inputs!$K$15:$K$24,0)),0)/12)</x:f>
        <x:v>0</x:v>
      </x:c>
      <x:c r="AZ43" s="180" t="n">
        <x:f>MIN(AX43+AY43,IF(AX43&gt;0,IFERROR(INDEX(Inputs!$H$15:$H$24,MATCH(8,Inputs!$K$15:$K$24,0)),0),0))</x:f>
        <x:v>0</x:v>
      </x:c>
      <x:c r="BA43" s="180" t="n">
        <x:f>MAX(0,AX43+AY43-AZ43)</x:f>
        <x:v>0</x:v>
      </x:c>
      <x:c r="BB43" s="180" t="n">
        <x:f>MIN(BA43,MAX(0,$G43-SUM(K43,Q43,W43,AC43,AI43,AO43,AU43)))</x:f>
        <x:v>0</x:v>
      </x:c>
      <x:c r="BC43" s="180" t="n">
        <x:f>MAX(0,BA43-BB43)</x:f>
        <x:v>0</x:v>
      </x:c>
      <x:c r="BD43" s="180" t="n">
        <x:f>BI42</x:f>
        <x:v>0</x:v>
      </x:c>
      <x:c r="BE43" s="180" t="n">
        <x:f>IF(BD43&lt;=0,0,BD43*IFERROR(INDEX(Inputs!$E$15:$E$24,MATCH(9,Inputs!$K$15:$K$24,0)),0)/12)</x:f>
        <x:v>0</x:v>
      </x:c>
      <x:c r="BF43" s="180" t="n">
        <x:f>MIN(BD43+BE43,IF(BD43&gt;0,IFERROR(INDEX(Inputs!$H$15:$H$24,MATCH(9,Inputs!$K$15:$K$24,0)),0),0))</x:f>
        <x:v>0</x:v>
      </x:c>
      <x:c r="BG43" s="180" t="n">
        <x:f>MAX(0,BD43+BE43-BF43)</x:f>
        <x:v>0</x:v>
      </x:c>
      <x:c r="BH43" s="180" t="n">
        <x:f>MIN(BG43,MAX(0,$G43-SUM(K43,Q43,W43,AC43,AI43,AO43,AU43,BA43)))</x:f>
        <x:v>0</x:v>
      </x:c>
      <x:c r="BI43" s="180" t="n">
        <x:f>MAX(0,BG43-BH43)</x:f>
        <x:v>0</x:v>
      </x:c>
      <x:c r="BJ43" s="180" t="n">
        <x:f>BO42</x:f>
        <x:v>0</x:v>
      </x:c>
      <x:c r="BK43" s="180" t="n">
        <x:f>IF(BJ43&lt;=0,0,BJ43*IFERROR(INDEX(Inputs!$E$15:$E$24,MATCH(10,Inputs!$K$15:$K$24,0)),0)/12)</x:f>
        <x:v>0</x:v>
      </x:c>
      <x:c r="BL43" s="180" t="n">
        <x:f>MIN(BJ43+BK43,IF(BJ43&gt;0,IFERROR(INDEX(Inputs!$H$15:$H$24,MATCH(10,Inputs!$K$15:$K$24,0)),0),0))</x:f>
        <x:v>0</x:v>
      </x:c>
      <x:c r="BM43" s="180" t="n">
        <x:f>MAX(0,BJ43+BK43-BL43)</x:f>
        <x:v>0</x:v>
      </x:c>
      <x:c r="BN43" s="180" t="n">
        <x:f>MIN(BM43,MAX(0,$G43-SUM(K43,Q43,W43,AC43,AI43,AO43,AU43,BA43,BG43)))</x:f>
        <x:v>0</x:v>
      </x:c>
      <x:c r="BO43" s="192" t="n">
        <x:f>MAX(0,BM43-BN43)</x:f>
        <x:v>0</x:v>
      </x:c>
    </x:row>
    <x:row r="44">
      <x:c r="A44" s="191" t="n">
        <x:f>37</x:f>
        <x:v>37</x:v>
      </x:c>
      <x:c r="B44" s="178" t="n">
        <x:f>EDATE(Inputs!$B$4,A44-1)</x:f>
        <x:v>47314</x:v>
      </x:c>
      <x:c r="C44" s="182" t="n">
        <x:f>SUM(H44,N44,T44,Z44,AF44,AL44,AR44,AX44,BD44,BJ44)</x:f>
        <x:v>0</x:v>
      </x:c>
      <x:c r="D44" s="182" t="n">
        <x:f>SUM(I44,O44,U44,AA44,AG44,AM44,AS44,AY44,BE44,BK44)</x:f>
        <x:v>0</x:v>
      </x:c>
      <x:c r="E44" s="182" t="n">
        <x:f>SUM(J44,P44,V44,AB44,AH44,AN44,AT44,AZ44,BF44,BL44)+SUM(L44,R44,X44,AD44,AJ44,AP44,AV44,BB44,BH44,BN44)</x:f>
        <x:v>0</x:v>
      </x:c>
      <x:c r="F44" s="182" t="n">
        <x:f>SUM(M44,S44,Y44,AE44,AK44,AQ44,AW44,BC44,BI44,BO44)</x:f>
        <x:v>0</x:v>
      </x:c>
      <x:c r="G44" s="182" t="n">
        <x:f>MAX(0,Inputs!$B$12-SUM(J44,P44,V44,AB44,AH44,AN44,AT44,AZ44,BF44,BL44))</x:f>
        <x:v>1150</x:v>
      </x:c>
      <x:c r="H44" s="180" t="n">
        <x:f>M43</x:f>
        <x:v>0</x:v>
      </x:c>
      <x:c r="I44" s="180" t="n">
        <x:f>IF(H44&lt;=0,0,H44*IFERROR(INDEX(Inputs!$E$15:$E$24,MATCH(1,Inputs!$K$15:$K$24,0)),0)/12)</x:f>
        <x:v>0</x:v>
      </x:c>
      <x:c r="J44" s="180" t="n">
        <x:f>MIN(H44+I44,IF(H44&gt;0,IFERROR(INDEX(Inputs!$H$15:$H$24,MATCH(1,Inputs!$K$15:$K$24,0)),0),0))</x:f>
        <x:v>0</x:v>
      </x:c>
      <x:c r="K44" s="180" t="n">
        <x:f>MAX(0,H44+I44-J44)</x:f>
        <x:v>0</x:v>
      </x:c>
      <x:c r="L44" s="180" t="n">
        <x:f>MIN(K44,MAX(0,$G44-0))</x:f>
        <x:v>0</x:v>
      </x:c>
      <x:c r="M44" s="180" t="n">
        <x:f>MAX(0,K44-L44)</x:f>
        <x:v>0</x:v>
      </x:c>
      <x:c r="N44" s="180" t="n">
        <x:f>S43</x:f>
        <x:v>0</x:v>
      </x:c>
      <x:c r="O44" s="180" t="n">
        <x:f>IF(N44&lt;=0,0,N44*IFERROR(INDEX(Inputs!$E$15:$E$24,MATCH(2,Inputs!$K$15:$K$24,0)),0)/12)</x:f>
        <x:v>0</x:v>
      </x:c>
      <x:c r="P44" s="180" t="n">
        <x:f>MIN(N44+O44,IF(N44&gt;0,IFERROR(INDEX(Inputs!$H$15:$H$24,MATCH(2,Inputs!$K$15:$K$24,0)),0),0))</x:f>
        <x:v>0</x:v>
      </x:c>
      <x:c r="Q44" s="180" t="n">
        <x:f>MAX(0,N44+O44-P44)</x:f>
        <x:v>0</x:v>
      </x:c>
      <x:c r="R44" s="180" t="n">
        <x:f>MIN(Q44,MAX(0,$G44-SUM(K44)))</x:f>
        <x:v>0</x:v>
      </x:c>
      <x:c r="S44" s="180" t="n">
        <x:f>MAX(0,Q44-R44)</x:f>
        <x:v>0</x:v>
      </x:c>
      <x:c r="T44" s="180" t="n">
        <x:f>Y43</x:f>
        <x:v>0</x:v>
      </x:c>
      <x:c r="U44" s="180" t="n">
        <x:f>IF(T44&lt;=0,0,T44*IFERROR(INDEX(Inputs!$E$15:$E$24,MATCH(3,Inputs!$K$15:$K$24,0)),0)/12)</x:f>
        <x:v>0</x:v>
      </x:c>
      <x:c r="V44" s="180" t="n">
        <x:f>MIN(T44+U44,IF(T44&gt;0,IFERROR(INDEX(Inputs!$H$15:$H$24,MATCH(3,Inputs!$K$15:$K$24,0)),0),0))</x:f>
        <x:v>0</x:v>
      </x:c>
      <x:c r="W44" s="180" t="n">
        <x:f>MAX(0,T44+U44-V44)</x:f>
        <x:v>0</x:v>
      </x:c>
      <x:c r="X44" s="180" t="n">
        <x:f>MIN(W44,MAX(0,$G44-SUM(K44,Q44)))</x:f>
        <x:v>0</x:v>
      </x:c>
      <x:c r="Y44" s="180" t="n">
        <x:f>MAX(0,W44-X44)</x:f>
        <x:v>0</x:v>
      </x:c>
      <x:c r="Z44" s="180" t="n">
        <x:f>AE43</x:f>
        <x:v>0</x:v>
      </x:c>
      <x:c r="AA44" s="180" t="n">
        <x:f>IF(Z44&lt;=0,0,Z44*IFERROR(INDEX(Inputs!$E$15:$E$24,MATCH(4,Inputs!$K$15:$K$24,0)),0)/12)</x:f>
        <x:v>0</x:v>
      </x:c>
      <x:c r="AB44" s="180" t="n">
        <x:f>MIN(Z44+AA44,IF(Z44&gt;0,IFERROR(INDEX(Inputs!$H$15:$H$24,MATCH(4,Inputs!$K$15:$K$24,0)),0),0))</x:f>
        <x:v>0</x:v>
      </x:c>
      <x:c r="AC44" s="180" t="n">
        <x:f>MAX(0,Z44+AA44-AB44)</x:f>
        <x:v>0</x:v>
      </x:c>
      <x:c r="AD44" s="180" t="n">
        <x:f>MIN(AC44,MAX(0,$G44-SUM(K44,Q44,W44)))</x:f>
        <x:v>0</x:v>
      </x:c>
      <x:c r="AE44" s="180" t="n">
        <x:f>MAX(0,AC44-AD44)</x:f>
        <x:v>0</x:v>
      </x:c>
      <x:c r="AF44" s="180" t="n">
        <x:f>AK43</x:f>
        <x:v>0</x:v>
      </x:c>
      <x:c r="AG44" s="180" t="n">
        <x:f>IF(AF44&lt;=0,0,AF44*IFERROR(INDEX(Inputs!$E$15:$E$24,MATCH(5,Inputs!$K$15:$K$24,0)),0)/12)</x:f>
        <x:v>0</x:v>
      </x:c>
      <x:c r="AH44" s="180" t="n">
        <x:f>MIN(AF44+AG44,IF(AF44&gt;0,IFERROR(INDEX(Inputs!$H$15:$H$24,MATCH(5,Inputs!$K$15:$K$24,0)),0),0))</x:f>
        <x:v>0</x:v>
      </x:c>
      <x:c r="AI44" s="180" t="n">
        <x:f>MAX(0,AF44+AG44-AH44)</x:f>
        <x:v>0</x:v>
      </x:c>
      <x:c r="AJ44" s="180" t="n">
        <x:f>MIN(AI44,MAX(0,$G44-SUM(K44,Q44,W44,AC44)))</x:f>
        <x:v>0</x:v>
      </x:c>
      <x:c r="AK44" s="180" t="n">
        <x:f>MAX(0,AI44-AJ44)</x:f>
        <x:v>0</x:v>
      </x:c>
      <x:c r="AL44" s="180" t="n">
        <x:f>AQ43</x:f>
        <x:v>0</x:v>
      </x:c>
      <x:c r="AM44" s="180" t="n">
        <x:f>IF(AL44&lt;=0,0,AL44*IFERROR(INDEX(Inputs!$E$15:$E$24,MATCH(6,Inputs!$K$15:$K$24,0)),0)/12)</x:f>
        <x:v>0</x:v>
      </x:c>
      <x:c r="AN44" s="180" t="n">
        <x:f>MIN(AL44+AM44,IF(AL44&gt;0,IFERROR(INDEX(Inputs!$H$15:$H$24,MATCH(6,Inputs!$K$15:$K$24,0)),0),0))</x:f>
        <x:v>0</x:v>
      </x:c>
      <x:c r="AO44" s="180" t="n">
        <x:f>MAX(0,AL44+AM44-AN44)</x:f>
        <x:v>0</x:v>
      </x:c>
      <x:c r="AP44" s="180" t="n">
        <x:f>MIN(AO44,MAX(0,$G44-SUM(K44,Q44,W44,AC44,AI44)))</x:f>
        <x:v>0</x:v>
      </x:c>
      <x:c r="AQ44" s="180" t="n">
        <x:f>MAX(0,AO44-AP44)</x:f>
        <x:v>0</x:v>
      </x:c>
      <x:c r="AR44" s="180" t="n">
        <x:f>AW43</x:f>
        <x:v>0</x:v>
      </x:c>
      <x:c r="AS44" s="180" t="n">
        <x:f>IF(AR44&lt;=0,0,AR44*IFERROR(INDEX(Inputs!$E$15:$E$24,MATCH(7,Inputs!$K$15:$K$24,0)),0)/12)</x:f>
        <x:v>0</x:v>
      </x:c>
      <x:c r="AT44" s="180" t="n">
        <x:f>MIN(AR44+AS44,IF(AR44&gt;0,IFERROR(INDEX(Inputs!$H$15:$H$24,MATCH(7,Inputs!$K$15:$K$24,0)),0),0))</x:f>
        <x:v>0</x:v>
      </x:c>
      <x:c r="AU44" s="180" t="n">
        <x:f>MAX(0,AR44+AS44-AT44)</x:f>
        <x:v>0</x:v>
      </x:c>
      <x:c r="AV44" s="180" t="n">
        <x:f>MIN(AU44,MAX(0,$G44-SUM(K44,Q44,W44,AC44,AI44,AO44)))</x:f>
        <x:v>0</x:v>
      </x:c>
      <x:c r="AW44" s="180" t="n">
        <x:f>MAX(0,AU44-AV44)</x:f>
        <x:v>0</x:v>
      </x:c>
      <x:c r="AX44" s="180" t="n">
        <x:f>BC43</x:f>
        <x:v>0</x:v>
      </x:c>
      <x:c r="AY44" s="180" t="n">
        <x:f>IF(AX44&lt;=0,0,AX44*IFERROR(INDEX(Inputs!$E$15:$E$24,MATCH(8,Inputs!$K$15:$K$24,0)),0)/12)</x:f>
        <x:v>0</x:v>
      </x:c>
      <x:c r="AZ44" s="180" t="n">
        <x:f>MIN(AX44+AY44,IF(AX44&gt;0,IFERROR(INDEX(Inputs!$H$15:$H$24,MATCH(8,Inputs!$K$15:$K$24,0)),0),0))</x:f>
        <x:v>0</x:v>
      </x:c>
      <x:c r="BA44" s="180" t="n">
        <x:f>MAX(0,AX44+AY44-AZ44)</x:f>
        <x:v>0</x:v>
      </x:c>
      <x:c r="BB44" s="180" t="n">
        <x:f>MIN(BA44,MAX(0,$G44-SUM(K44,Q44,W44,AC44,AI44,AO44,AU44)))</x:f>
        <x:v>0</x:v>
      </x:c>
      <x:c r="BC44" s="180" t="n">
        <x:f>MAX(0,BA44-BB44)</x:f>
        <x:v>0</x:v>
      </x:c>
      <x:c r="BD44" s="180" t="n">
        <x:f>BI43</x:f>
        <x:v>0</x:v>
      </x:c>
      <x:c r="BE44" s="180" t="n">
        <x:f>IF(BD44&lt;=0,0,BD44*IFERROR(INDEX(Inputs!$E$15:$E$24,MATCH(9,Inputs!$K$15:$K$24,0)),0)/12)</x:f>
        <x:v>0</x:v>
      </x:c>
      <x:c r="BF44" s="180" t="n">
        <x:f>MIN(BD44+BE44,IF(BD44&gt;0,IFERROR(INDEX(Inputs!$H$15:$H$24,MATCH(9,Inputs!$K$15:$K$24,0)),0),0))</x:f>
        <x:v>0</x:v>
      </x:c>
      <x:c r="BG44" s="180" t="n">
        <x:f>MAX(0,BD44+BE44-BF44)</x:f>
        <x:v>0</x:v>
      </x:c>
      <x:c r="BH44" s="180" t="n">
        <x:f>MIN(BG44,MAX(0,$G44-SUM(K44,Q44,W44,AC44,AI44,AO44,AU44,BA44)))</x:f>
        <x:v>0</x:v>
      </x:c>
      <x:c r="BI44" s="180" t="n">
        <x:f>MAX(0,BG44-BH44)</x:f>
        <x:v>0</x:v>
      </x:c>
      <x:c r="BJ44" s="180" t="n">
        <x:f>BO43</x:f>
        <x:v>0</x:v>
      </x:c>
      <x:c r="BK44" s="180" t="n">
        <x:f>IF(BJ44&lt;=0,0,BJ44*IFERROR(INDEX(Inputs!$E$15:$E$24,MATCH(10,Inputs!$K$15:$K$24,0)),0)/12)</x:f>
        <x:v>0</x:v>
      </x:c>
      <x:c r="BL44" s="180" t="n">
        <x:f>MIN(BJ44+BK44,IF(BJ44&gt;0,IFERROR(INDEX(Inputs!$H$15:$H$24,MATCH(10,Inputs!$K$15:$K$24,0)),0),0))</x:f>
        <x:v>0</x:v>
      </x:c>
      <x:c r="BM44" s="180" t="n">
        <x:f>MAX(0,BJ44+BK44-BL44)</x:f>
        <x:v>0</x:v>
      </x:c>
      <x:c r="BN44" s="180" t="n">
        <x:f>MIN(BM44,MAX(0,$G44-SUM(K44,Q44,W44,AC44,AI44,AO44,AU44,BA44,BG44)))</x:f>
        <x:v>0</x:v>
      </x:c>
      <x:c r="BO44" s="192" t="n">
        <x:f>MAX(0,BM44-BN44)</x:f>
        <x:v>0</x:v>
      </x:c>
    </x:row>
    <x:row r="45">
      <x:c r="A45" s="191" t="n">
        <x:f>38</x:f>
        <x:v>38</x:v>
      </x:c>
      <x:c r="B45" s="178" t="n">
        <x:f>EDATE(Inputs!$B$4,A45-1)</x:f>
        <x:v>47345</x:v>
      </x:c>
      <x:c r="C45" s="182" t="n">
        <x:f>SUM(H45,N45,T45,Z45,AF45,AL45,AR45,AX45,BD45,BJ45)</x:f>
        <x:v>0</x:v>
      </x:c>
      <x:c r="D45" s="182" t="n">
        <x:f>SUM(I45,O45,U45,AA45,AG45,AM45,AS45,AY45,BE45,BK45)</x:f>
        <x:v>0</x:v>
      </x:c>
      <x:c r="E45" s="182" t="n">
        <x:f>SUM(J45,P45,V45,AB45,AH45,AN45,AT45,AZ45,BF45,BL45)+SUM(L45,R45,X45,AD45,AJ45,AP45,AV45,BB45,BH45,BN45)</x:f>
        <x:v>0</x:v>
      </x:c>
      <x:c r="F45" s="182" t="n">
        <x:f>SUM(M45,S45,Y45,AE45,AK45,AQ45,AW45,BC45,BI45,BO45)</x:f>
        <x:v>0</x:v>
      </x:c>
      <x:c r="G45" s="182" t="n">
        <x:f>MAX(0,Inputs!$B$12-SUM(J45,P45,V45,AB45,AH45,AN45,AT45,AZ45,BF45,BL45))</x:f>
        <x:v>1150</x:v>
      </x:c>
      <x:c r="H45" s="180" t="n">
        <x:f>M44</x:f>
        <x:v>0</x:v>
      </x:c>
      <x:c r="I45" s="180" t="n">
        <x:f>IF(H45&lt;=0,0,H45*IFERROR(INDEX(Inputs!$E$15:$E$24,MATCH(1,Inputs!$K$15:$K$24,0)),0)/12)</x:f>
        <x:v>0</x:v>
      </x:c>
      <x:c r="J45" s="180" t="n">
        <x:f>MIN(H45+I45,IF(H45&gt;0,IFERROR(INDEX(Inputs!$H$15:$H$24,MATCH(1,Inputs!$K$15:$K$24,0)),0),0))</x:f>
        <x:v>0</x:v>
      </x:c>
      <x:c r="K45" s="180" t="n">
        <x:f>MAX(0,H45+I45-J45)</x:f>
        <x:v>0</x:v>
      </x:c>
      <x:c r="L45" s="180" t="n">
        <x:f>MIN(K45,MAX(0,$G45-0))</x:f>
        <x:v>0</x:v>
      </x:c>
      <x:c r="M45" s="180" t="n">
        <x:f>MAX(0,K45-L45)</x:f>
        <x:v>0</x:v>
      </x:c>
      <x:c r="N45" s="180" t="n">
        <x:f>S44</x:f>
        <x:v>0</x:v>
      </x:c>
      <x:c r="O45" s="180" t="n">
        <x:f>IF(N45&lt;=0,0,N45*IFERROR(INDEX(Inputs!$E$15:$E$24,MATCH(2,Inputs!$K$15:$K$24,0)),0)/12)</x:f>
        <x:v>0</x:v>
      </x:c>
      <x:c r="P45" s="180" t="n">
        <x:f>MIN(N45+O45,IF(N45&gt;0,IFERROR(INDEX(Inputs!$H$15:$H$24,MATCH(2,Inputs!$K$15:$K$24,0)),0),0))</x:f>
        <x:v>0</x:v>
      </x:c>
      <x:c r="Q45" s="180" t="n">
        <x:f>MAX(0,N45+O45-P45)</x:f>
        <x:v>0</x:v>
      </x:c>
      <x:c r="R45" s="180" t="n">
        <x:f>MIN(Q45,MAX(0,$G45-SUM(K45)))</x:f>
        <x:v>0</x:v>
      </x:c>
      <x:c r="S45" s="180" t="n">
        <x:f>MAX(0,Q45-R45)</x:f>
        <x:v>0</x:v>
      </x:c>
      <x:c r="T45" s="180" t="n">
        <x:f>Y44</x:f>
        <x:v>0</x:v>
      </x:c>
      <x:c r="U45" s="180" t="n">
        <x:f>IF(T45&lt;=0,0,T45*IFERROR(INDEX(Inputs!$E$15:$E$24,MATCH(3,Inputs!$K$15:$K$24,0)),0)/12)</x:f>
        <x:v>0</x:v>
      </x:c>
      <x:c r="V45" s="180" t="n">
        <x:f>MIN(T45+U45,IF(T45&gt;0,IFERROR(INDEX(Inputs!$H$15:$H$24,MATCH(3,Inputs!$K$15:$K$24,0)),0),0))</x:f>
        <x:v>0</x:v>
      </x:c>
      <x:c r="W45" s="180" t="n">
        <x:f>MAX(0,T45+U45-V45)</x:f>
        <x:v>0</x:v>
      </x:c>
      <x:c r="X45" s="180" t="n">
        <x:f>MIN(W45,MAX(0,$G45-SUM(K45,Q45)))</x:f>
        <x:v>0</x:v>
      </x:c>
      <x:c r="Y45" s="180" t="n">
        <x:f>MAX(0,W45-X45)</x:f>
        <x:v>0</x:v>
      </x:c>
      <x:c r="Z45" s="180" t="n">
        <x:f>AE44</x:f>
        <x:v>0</x:v>
      </x:c>
      <x:c r="AA45" s="180" t="n">
        <x:f>IF(Z45&lt;=0,0,Z45*IFERROR(INDEX(Inputs!$E$15:$E$24,MATCH(4,Inputs!$K$15:$K$24,0)),0)/12)</x:f>
        <x:v>0</x:v>
      </x:c>
      <x:c r="AB45" s="180" t="n">
        <x:f>MIN(Z45+AA45,IF(Z45&gt;0,IFERROR(INDEX(Inputs!$H$15:$H$24,MATCH(4,Inputs!$K$15:$K$24,0)),0),0))</x:f>
        <x:v>0</x:v>
      </x:c>
      <x:c r="AC45" s="180" t="n">
        <x:f>MAX(0,Z45+AA45-AB45)</x:f>
        <x:v>0</x:v>
      </x:c>
      <x:c r="AD45" s="180" t="n">
        <x:f>MIN(AC45,MAX(0,$G45-SUM(K45,Q45,W45)))</x:f>
        <x:v>0</x:v>
      </x:c>
      <x:c r="AE45" s="180" t="n">
        <x:f>MAX(0,AC45-AD45)</x:f>
        <x:v>0</x:v>
      </x:c>
      <x:c r="AF45" s="180" t="n">
        <x:f>AK44</x:f>
        <x:v>0</x:v>
      </x:c>
      <x:c r="AG45" s="180" t="n">
        <x:f>IF(AF45&lt;=0,0,AF45*IFERROR(INDEX(Inputs!$E$15:$E$24,MATCH(5,Inputs!$K$15:$K$24,0)),0)/12)</x:f>
        <x:v>0</x:v>
      </x:c>
      <x:c r="AH45" s="180" t="n">
        <x:f>MIN(AF45+AG45,IF(AF45&gt;0,IFERROR(INDEX(Inputs!$H$15:$H$24,MATCH(5,Inputs!$K$15:$K$24,0)),0),0))</x:f>
        <x:v>0</x:v>
      </x:c>
      <x:c r="AI45" s="180" t="n">
        <x:f>MAX(0,AF45+AG45-AH45)</x:f>
        <x:v>0</x:v>
      </x:c>
      <x:c r="AJ45" s="180" t="n">
        <x:f>MIN(AI45,MAX(0,$G45-SUM(K45,Q45,W45,AC45)))</x:f>
        <x:v>0</x:v>
      </x:c>
      <x:c r="AK45" s="180" t="n">
        <x:f>MAX(0,AI45-AJ45)</x:f>
        <x:v>0</x:v>
      </x:c>
      <x:c r="AL45" s="180" t="n">
        <x:f>AQ44</x:f>
        <x:v>0</x:v>
      </x:c>
      <x:c r="AM45" s="180" t="n">
        <x:f>IF(AL45&lt;=0,0,AL45*IFERROR(INDEX(Inputs!$E$15:$E$24,MATCH(6,Inputs!$K$15:$K$24,0)),0)/12)</x:f>
        <x:v>0</x:v>
      </x:c>
      <x:c r="AN45" s="180" t="n">
        <x:f>MIN(AL45+AM45,IF(AL45&gt;0,IFERROR(INDEX(Inputs!$H$15:$H$24,MATCH(6,Inputs!$K$15:$K$24,0)),0),0))</x:f>
        <x:v>0</x:v>
      </x:c>
      <x:c r="AO45" s="180" t="n">
        <x:f>MAX(0,AL45+AM45-AN45)</x:f>
        <x:v>0</x:v>
      </x:c>
      <x:c r="AP45" s="180" t="n">
        <x:f>MIN(AO45,MAX(0,$G45-SUM(K45,Q45,W45,AC45,AI45)))</x:f>
        <x:v>0</x:v>
      </x:c>
      <x:c r="AQ45" s="180" t="n">
        <x:f>MAX(0,AO45-AP45)</x:f>
        <x:v>0</x:v>
      </x:c>
      <x:c r="AR45" s="180" t="n">
        <x:f>AW44</x:f>
        <x:v>0</x:v>
      </x:c>
      <x:c r="AS45" s="180" t="n">
        <x:f>IF(AR45&lt;=0,0,AR45*IFERROR(INDEX(Inputs!$E$15:$E$24,MATCH(7,Inputs!$K$15:$K$24,0)),0)/12)</x:f>
        <x:v>0</x:v>
      </x:c>
      <x:c r="AT45" s="180" t="n">
        <x:f>MIN(AR45+AS45,IF(AR45&gt;0,IFERROR(INDEX(Inputs!$H$15:$H$24,MATCH(7,Inputs!$K$15:$K$24,0)),0),0))</x:f>
        <x:v>0</x:v>
      </x:c>
      <x:c r="AU45" s="180" t="n">
        <x:f>MAX(0,AR45+AS45-AT45)</x:f>
        <x:v>0</x:v>
      </x:c>
      <x:c r="AV45" s="180" t="n">
        <x:f>MIN(AU45,MAX(0,$G45-SUM(K45,Q45,W45,AC45,AI45,AO45)))</x:f>
        <x:v>0</x:v>
      </x:c>
      <x:c r="AW45" s="180" t="n">
        <x:f>MAX(0,AU45-AV45)</x:f>
        <x:v>0</x:v>
      </x:c>
      <x:c r="AX45" s="180" t="n">
        <x:f>BC44</x:f>
        <x:v>0</x:v>
      </x:c>
      <x:c r="AY45" s="180" t="n">
        <x:f>IF(AX45&lt;=0,0,AX45*IFERROR(INDEX(Inputs!$E$15:$E$24,MATCH(8,Inputs!$K$15:$K$24,0)),0)/12)</x:f>
        <x:v>0</x:v>
      </x:c>
      <x:c r="AZ45" s="180" t="n">
        <x:f>MIN(AX45+AY45,IF(AX45&gt;0,IFERROR(INDEX(Inputs!$H$15:$H$24,MATCH(8,Inputs!$K$15:$K$24,0)),0),0))</x:f>
        <x:v>0</x:v>
      </x:c>
      <x:c r="BA45" s="180" t="n">
        <x:f>MAX(0,AX45+AY45-AZ45)</x:f>
        <x:v>0</x:v>
      </x:c>
      <x:c r="BB45" s="180" t="n">
        <x:f>MIN(BA45,MAX(0,$G45-SUM(K45,Q45,W45,AC45,AI45,AO45,AU45)))</x:f>
        <x:v>0</x:v>
      </x:c>
      <x:c r="BC45" s="180" t="n">
        <x:f>MAX(0,BA45-BB45)</x:f>
        <x:v>0</x:v>
      </x:c>
      <x:c r="BD45" s="180" t="n">
        <x:f>BI44</x:f>
        <x:v>0</x:v>
      </x:c>
      <x:c r="BE45" s="180" t="n">
        <x:f>IF(BD45&lt;=0,0,BD45*IFERROR(INDEX(Inputs!$E$15:$E$24,MATCH(9,Inputs!$K$15:$K$24,0)),0)/12)</x:f>
        <x:v>0</x:v>
      </x:c>
      <x:c r="BF45" s="180" t="n">
        <x:f>MIN(BD45+BE45,IF(BD45&gt;0,IFERROR(INDEX(Inputs!$H$15:$H$24,MATCH(9,Inputs!$K$15:$K$24,0)),0),0))</x:f>
        <x:v>0</x:v>
      </x:c>
      <x:c r="BG45" s="180" t="n">
        <x:f>MAX(0,BD45+BE45-BF45)</x:f>
        <x:v>0</x:v>
      </x:c>
      <x:c r="BH45" s="180" t="n">
        <x:f>MIN(BG45,MAX(0,$G45-SUM(K45,Q45,W45,AC45,AI45,AO45,AU45,BA45)))</x:f>
        <x:v>0</x:v>
      </x:c>
      <x:c r="BI45" s="180" t="n">
        <x:f>MAX(0,BG45-BH45)</x:f>
        <x:v>0</x:v>
      </x:c>
      <x:c r="BJ45" s="180" t="n">
        <x:f>BO44</x:f>
        <x:v>0</x:v>
      </x:c>
      <x:c r="BK45" s="180" t="n">
        <x:f>IF(BJ45&lt;=0,0,BJ45*IFERROR(INDEX(Inputs!$E$15:$E$24,MATCH(10,Inputs!$K$15:$K$24,0)),0)/12)</x:f>
        <x:v>0</x:v>
      </x:c>
      <x:c r="BL45" s="180" t="n">
        <x:f>MIN(BJ45+BK45,IF(BJ45&gt;0,IFERROR(INDEX(Inputs!$H$15:$H$24,MATCH(10,Inputs!$K$15:$K$24,0)),0),0))</x:f>
        <x:v>0</x:v>
      </x:c>
      <x:c r="BM45" s="180" t="n">
        <x:f>MAX(0,BJ45+BK45-BL45)</x:f>
        <x:v>0</x:v>
      </x:c>
      <x:c r="BN45" s="180" t="n">
        <x:f>MIN(BM45,MAX(0,$G45-SUM(K45,Q45,W45,AC45,AI45,AO45,AU45,BA45,BG45)))</x:f>
        <x:v>0</x:v>
      </x:c>
      <x:c r="BO45" s="192" t="n">
        <x:f>MAX(0,BM45-BN45)</x:f>
        <x:v>0</x:v>
      </x:c>
    </x:row>
    <x:row r="46">
      <x:c r="A46" s="191" t="n">
        <x:f>39</x:f>
        <x:v>39</x:v>
      </x:c>
      <x:c r="B46" s="178" t="n">
        <x:f>EDATE(Inputs!$B$4,A46-1)</x:f>
        <x:v>47376</x:v>
      </x:c>
      <x:c r="C46" s="182" t="n">
        <x:f>SUM(H46,N46,T46,Z46,AF46,AL46,AR46,AX46,BD46,BJ46)</x:f>
        <x:v>0</x:v>
      </x:c>
      <x:c r="D46" s="182" t="n">
        <x:f>SUM(I46,O46,U46,AA46,AG46,AM46,AS46,AY46,BE46,BK46)</x:f>
        <x:v>0</x:v>
      </x:c>
      <x:c r="E46" s="182" t="n">
        <x:f>SUM(J46,P46,V46,AB46,AH46,AN46,AT46,AZ46,BF46,BL46)+SUM(L46,R46,X46,AD46,AJ46,AP46,AV46,BB46,BH46,BN46)</x:f>
        <x:v>0</x:v>
      </x:c>
      <x:c r="F46" s="182" t="n">
        <x:f>SUM(M46,S46,Y46,AE46,AK46,AQ46,AW46,BC46,BI46,BO46)</x:f>
        <x:v>0</x:v>
      </x:c>
      <x:c r="G46" s="182" t="n">
        <x:f>MAX(0,Inputs!$B$12-SUM(J46,P46,V46,AB46,AH46,AN46,AT46,AZ46,BF46,BL46))</x:f>
        <x:v>1150</x:v>
      </x:c>
      <x:c r="H46" s="180" t="n">
        <x:f>M45</x:f>
        <x:v>0</x:v>
      </x:c>
      <x:c r="I46" s="180" t="n">
        <x:f>IF(H46&lt;=0,0,H46*IFERROR(INDEX(Inputs!$E$15:$E$24,MATCH(1,Inputs!$K$15:$K$24,0)),0)/12)</x:f>
        <x:v>0</x:v>
      </x:c>
      <x:c r="J46" s="180" t="n">
        <x:f>MIN(H46+I46,IF(H46&gt;0,IFERROR(INDEX(Inputs!$H$15:$H$24,MATCH(1,Inputs!$K$15:$K$24,0)),0),0))</x:f>
        <x:v>0</x:v>
      </x:c>
      <x:c r="K46" s="180" t="n">
        <x:f>MAX(0,H46+I46-J46)</x:f>
        <x:v>0</x:v>
      </x:c>
      <x:c r="L46" s="180" t="n">
        <x:f>MIN(K46,MAX(0,$G46-0))</x:f>
        <x:v>0</x:v>
      </x:c>
      <x:c r="M46" s="180" t="n">
        <x:f>MAX(0,K46-L46)</x:f>
        <x:v>0</x:v>
      </x:c>
      <x:c r="N46" s="180" t="n">
        <x:f>S45</x:f>
        <x:v>0</x:v>
      </x:c>
      <x:c r="O46" s="180" t="n">
        <x:f>IF(N46&lt;=0,0,N46*IFERROR(INDEX(Inputs!$E$15:$E$24,MATCH(2,Inputs!$K$15:$K$24,0)),0)/12)</x:f>
        <x:v>0</x:v>
      </x:c>
      <x:c r="P46" s="180" t="n">
        <x:f>MIN(N46+O46,IF(N46&gt;0,IFERROR(INDEX(Inputs!$H$15:$H$24,MATCH(2,Inputs!$K$15:$K$24,0)),0),0))</x:f>
        <x:v>0</x:v>
      </x:c>
      <x:c r="Q46" s="180" t="n">
        <x:f>MAX(0,N46+O46-P46)</x:f>
        <x:v>0</x:v>
      </x:c>
      <x:c r="R46" s="180" t="n">
        <x:f>MIN(Q46,MAX(0,$G46-SUM(K46)))</x:f>
        <x:v>0</x:v>
      </x:c>
      <x:c r="S46" s="180" t="n">
        <x:f>MAX(0,Q46-R46)</x:f>
        <x:v>0</x:v>
      </x:c>
      <x:c r="T46" s="180" t="n">
        <x:f>Y45</x:f>
        <x:v>0</x:v>
      </x:c>
      <x:c r="U46" s="180" t="n">
        <x:f>IF(T46&lt;=0,0,T46*IFERROR(INDEX(Inputs!$E$15:$E$24,MATCH(3,Inputs!$K$15:$K$24,0)),0)/12)</x:f>
        <x:v>0</x:v>
      </x:c>
      <x:c r="V46" s="180" t="n">
        <x:f>MIN(T46+U46,IF(T46&gt;0,IFERROR(INDEX(Inputs!$H$15:$H$24,MATCH(3,Inputs!$K$15:$K$24,0)),0),0))</x:f>
        <x:v>0</x:v>
      </x:c>
      <x:c r="W46" s="180" t="n">
        <x:f>MAX(0,T46+U46-V46)</x:f>
        <x:v>0</x:v>
      </x:c>
      <x:c r="X46" s="180" t="n">
        <x:f>MIN(W46,MAX(0,$G46-SUM(K46,Q46)))</x:f>
        <x:v>0</x:v>
      </x:c>
      <x:c r="Y46" s="180" t="n">
        <x:f>MAX(0,W46-X46)</x:f>
        <x:v>0</x:v>
      </x:c>
      <x:c r="Z46" s="180" t="n">
        <x:f>AE45</x:f>
        <x:v>0</x:v>
      </x:c>
      <x:c r="AA46" s="180" t="n">
        <x:f>IF(Z46&lt;=0,0,Z46*IFERROR(INDEX(Inputs!$E$15:$E$24,MATCH(4,Inputs!$K$15:$K$24,0)),0)/12)</x:f>
        <x:v>0</x:v>
      </x:c>
      <x:c r="AB46" s="180" t="n">
        <x:f>MIN(Z46+AA46,IF(Z46&gt;0,IFERROR(INDEX(Inputs!$H$15:$H$24,MATCH(4,Inputs!$K$15:$K$24,0)),0),0))</x:f>
        <x:v>0</x:v>
      </x:c>
      <x:c r="AC46" s="180" t="n">
        <x:f>MAX(0,Z46+AA46-AB46)</x:f>
        <x:v>0</x:v>
      </x:c>
      <x:c r="AD46" s="180" t="n">
        <x:f>MIN(AC46,MAX(0,$G46-SUM(K46,Q46,W46)))</x:f>
        <x:v>0</x:v>
      </x:c>
      <x:c r="AE46" s="180" t="n">
        <x:f>MAX(0,AC46-AD46)</x:f>
        <x:v>0</x:v>
      </x:c>
      <x:c r="AF46" s="180" t="n">
        <x:f>AK45</x:f>
        <x:v>0</x:v>
      </x:c>
      <x:c r="AG46" s="180" t="n">
        <x:f>IF(AF46&lt;=0,0,AF46*IFERROR(INDEX(Inputs!$E$15:$E$24,MATCH(5,Inputs!$K$15:$K$24,0)),0)/12)</x:f>
        <x:v>0</x:v>
      </x:c>
      <x:c r="AH46" s="180" t="n">
        <x:f>MIN(AF46+AG46,IF(AF46&gt;0,IFERROR(INDEX(Inputs!$H$15:$H$24,MATCH(5,Inputs!$K$15:$K$24,0)),0),0))</x:f>
        <x:v>0</x:v>
      </x:c>
      <x:c r="AI46" s="180" t="n">
        <x:f>MAX(0,AF46+AG46-AH46)</x:f>
        <x:v>0</x:v>
      </x:c>
      <x:c r="AJ46" s="180" t="n">
        <x:f>MIN(AI46,MAX(0,$G46-SUM(K46,Q46,W46,AC46)))</x:f>
        <x:v>0</x:v>
      </x:c>
      <x:c r="AK46" s="180" t="n">
        <x:f>MAX(0,AI46-AJ46)</x:f>
        <x:v>0</x:v>
      </x:c>
      <x:c r="AL46" s="180" t="n">
        <x:f>AQ45</x:f>
        <x:v>0</x:v>
      </x:c>
      <x:c r="AM46" s="180" t="n">
        <x:f>IF(AL46&lt;=0,0,AL46*IFERROR(INDEX(Inputs!$E$15:$E$24,MATCH(6,Inputs!$K$15:$K$24,0)),0)/12)</x:f>
        <x:v>0</x:v>
      </x:c>
      <x:c r="AN46" s="180" t="n">
        <x:f>MIN(AL46+AM46,IF(AL46&gt;0,IFERROR(INDEX(Inputs!$H$15:$H$24,MATCH(6,Inputs!$K$15:$K$24,0)),0),0))</x:f>
        <x:v>0</x:v>
      </x:c>
      <x:c r="AO46" s="180" t="n">
        <x:f>MAX(0,AL46+AM46-AN46)</x:f>
        <x:v>0</x:v>
      </x:c>
      <x:c r="AP46" s="180" t="n">
        <x:f>MIN(AO46,MAX(0,$G46-SUM(K46,Q46,W46,AC46,AI46)))</x:f>
        <x:v>0</x:v>
      </x:c>
      <x:c r="AQ46" s="180" t="n">
        <x:f>MAX(0,AO46-AP46)</x:f>
        <x:v>0</x:v>
      </x:c>
      <x:c r="AR46" s="180" t="n">
        <x:f>AW45</x:f>
        <x:v>0</x:v>
      </x:c>
      <x:c r="AS46" s="180" t="n">
        <x:f>IF(AR46&lt;=0,0,AR46*IFERROR(INDEX(Inputs!$E$15:$E$24,MATCH(7,Inputs!$K$15:$K$24,0)),0)/12)</x:f>
        <x:v>0</x:v>
      </x:c>
      <x:c r="AT46" s="180" t="n">
        <x:f>MIN(AR46+AS46,IF(AR46&gt;0,IFERROR(INDEX(Inputs!$H$15:$H$24,MATCH(7,Inputs!$K$15:$K$24,0)),0),0))</x:f>
        <x:v>0</x:v>
      </x:c>
      <x:c r="AU46" s="180" t="n">
        <x:f>MAX(0,AR46+AS46-AT46)</x:f>
        <x:v>0</x:v>
      </x:c>
      <x:c r="AV46" s="180" t="n">
        <x:f>MIN(AU46,MAX(0,$G46-SUM(K46,Q46,W46,AC46,AI46,AO46)))</x:f>
        <x:v>0</x:v>
      </x:c>
      <x:c r="AW46" s="180" t="n">
        <x:f>MAX(0,AU46-AV46)</x:f>
        <x:v>0</x:v>
      </x:c>
      <x:c r="AX46" s="180" t="n">
        <x:f>BC45</x:f>
        <x:v>0</x:v>
      </x:c>
      <x:c r="AY46" s="180" t="n">
        <x:f>IF(AX46&lt;=0,0,AX46*IFERROR(INDEX(Inputs!$E$15:$E$24,MATCH(8,Inputs!$K$15:$K$24,0)),0)/12)</x:f>
        <x:v>0</x:v>
      </x:c>
      <x:c r="AZ46" s="180" t="n">
        <x:f>MIN(AX46+AY46,IF(AX46&gt;0,IFERROR(INDEX(Inputs!$H$15:$H$24,MATCH(8,Inputs!$K$15:$K$24,0)),0),0))</x:f>
        <x:v>0</x:v>
      </x:c>
      <x:c r="BA46" s="180" t="n">
        <x:f>MAX(0,AX46+AY46-AZ46)</x:f>
        <x:v>0</x:v>
      </x:c>
      <x:c r="BB46" s="180" t="n">
        <x:f>MIN(BA46,MAX(0,$G46-SUM(K46,Q46,W46,AC46,AI46,AO46,AU46)))</x:f>
        <x:v>0</x:v>
      </x:c>
      <x:c r="BC46" s="180" t="n">
        <x:f>MAX(0,BA46-BB46)</x:f>
        <x:v>0</x:v>
      </x:c>
      <x:c r="BD46" s="180" t="n">
        <x:f>BI45</x:f>
        <x:v>0</x:v>
      </x:c>
      <x:c r="BE46" s="180" t="n">
        <x:f>IF(BD46&lt;=0,0,BD46*IFERROR(INDEX(Inputs!$E$15:$E$24,MATCH(9,Inputs!$K$15:$K$24,0)),0)/12)</x:f>
        <x:v>0</x:v>
      </x:c>
      <x:c r="BF46" s="180" t="n">
        <x:f>MIN(BD46+BE46,IF(BD46&gt;0,IFERROR(INDEX(Inputs!$H$15:$H$24,MATCH(9,Inputs!$K$15:$K$24,0)),0),0))</x:f>
        <x:v>0</x:v>
      </x:c>
      <x:c r="BG46" s="180" t="n">
        <x:f>MAX(0,BD46+BE46-BF46)</x:f>
        <x:v>0</x:v>
      </x:c>
      <x:c r="BH46" s="180" t="n">
        <x:f>MIN(BG46,MAX(0,$G46-SUM(K46,Q46,W46,AC46,AI46,AO46,AU46,BA46)))</x:f>
        <x:v>0</x:v>
      </x:c>
      <x:c r="BI46" s="180" t="n">
        <x:f>MAX(0,BG46-BH46)</x:f>
        <x:v>0</x:v>
      </x:c>
      <x:c r="BJ46" s="180" t="n">
        <x:f>BO45</x:f>
        <x:v>0</x:v>
      </x:c>
      <x:c r="BK46" s="180" t="n">
        <x:f>IF(BJ46&lt;=0,0,BJ46*IFERROR(INDEX(Inputs!$E$15:$E$24,MATCH(10,Inputs!$K$15:$K$24,0)),0)/12)</x:f>
        <x:v>0</x:v>
      </x:c>
      <x:c r="BL46" s="180" t="n">
        <x:f>MIN(BJ46+BK46,IF(BJ46&gt;0,IFERROR(INDEX(Inputs!$H$15:$H$24,MATCH(10,Inputs!$K$15:$K$24,0)),0),0))</x:f>
        <x:v>0</x:v>
      </x:c>
      <x:c r="BM46" s="180" t="n">
        <x:f>MAX(0,BJ46+BK46-BL46)</x:f>
        <x:v>0</x:v>
      </x:c>
      <x:c r="BN46" s="180" t="n">
        <x:f>MIN(BM46,MAX(0,$G46-SUM(K46,Q46,W46,AC46,AI46,AO46,AU46,BA46,BG46)))</x:f>
        <x:v>0</x:v>
      </x:c>
      <x:c r="BO46" s="192" t="n">
        <x:f>MAX(0,BM46-BN46)</x:f>
        <x:v>0</x:v>
      </x:c>
    </x:row>
    <x:row r="47">
      <x:c r="A47" s="191" t="n">
        <x:f>40</x:f>
        <x:v>40</x:v>
      </x:c>
      <x:c r="B47" s="178" t="n">
        <x:f>EDATE(Inputs!$B$4,A47-1)</x:f>
        <x:v>47406</x:v>
      </x:c>
      <x:c r="C47" s="182" t="n">
        <x:f>SUM(H47,N47,T47,Z47,AF47,AL47,AR47,AX47,BD47,BJ47)</x:f>
        <x:v>0</x:v>
      </x:c>
      <x:c r="D47" s="182" t="n">
        <x:f>SUM(I47,O47,U47,AA47,AG47,AM47,AS47,AY47,BE47,BK47)</x:f>
        <x:v>0</x:v>
      </x:c>
      <x:c r="E47" s="182" t="n">
        <x:f>SUM(J47,P47,V47,AB47,AH47,AN47,AT47,AZ47,BF47,BL47)+SUM(L47,R47,X47,AD47,AJ47,AP47,AV47,BB47,BH47,BN47)</x:f>
        <x:v>0</x:v>
      </x:c>
      <x:c r="F47" s="182" t="n">
        <x:f>SUM(M47,S47,Y47,AE47,AK47,AQ47,AW47,BC47,BI47,BO47)</x:f>
        <x:v>0</x:v>
      </x:c>
      <x:c r="G47" s="182" t="n">
        <x:f>MAX(0,Inputs!$B$12-SUM(J47,P47,V47,AB47,AH47,AN47,AT47,AZ47,BF47,BL47))</x:f>
        <x:v>1150</x:v>
      </x:c>
      <x:c r="H47" s="180" t="n">
        <x:f>M46</x:f>
        <x:v>0</x:v>
      </x:c>
      <x:c r="I47" s="180" t="n">
        <x:f>IF(H47&lt;=0,0,H47*IFERROR(INDEX(Inputs!$E$15:$E$24,MATCH(1,Inputs!$K$15:$K$24,0)),0)/12)</x:f>
        <x:v>0</x:v>
      </x:c>
      <x:c r="J47" s="180" t="n">
        <x:f>MIN(H47+I47,IF(H47&gt;0,IFERROR(INDEX(Inputs!$H$15:$H$24,MATCH(1,Inputs!$K$15:$K$24,0)),0),0))</x:f>
        <x:v>0</x:v>
      </x:c>
      <x:c r="K47" s="180" t="n">
        <x:f>MAX(0,H47+I47-J47)</x:f>
        <x:v>0</x:v>
      </x:c>
      <x:c r="L47" s="180" t="n">
        <x:f>MIN(K47,MAX(0,$G47-0))</x:f>
        <x:v>0</x:v>
      </x:c>
      <x:c r="M47" s="180" t="n">
        <x:f>MAX(0,K47-L47)</x:f>
        <x:v>0</x:v>
      </x:c>
      <x:c r="N47" s="180" t="n">
        <x:f>S46</x:f>
        <x:v>0</x:v>
      </x:c>
      <x:c r="O47" s="180" t="n">
        <x:f>IF(N47&lt;=0,0,N47*IFERROR(INDEX(Inputs!$E$15:$E$24,MATCH(2,Inputs!$K$15:$K$24,0)),0)/12)</x:f>
        <x:v>0</x:v>
      </x:c>
      <x:c r="P47" s="180" t="n">
        <x:f>MIN(N47+O47,IF(N47&gt;0,IFERROR(INDEX(Inputs!$H$15:$H$24,MATCH(2,Inputs!$K$15:$K$24,0)),0),0))</x:f>
        <x:v>0</x:v>
      </x:c>
      <x:c r="Q47" s="180" t="n">
        <x:f>MAX(0,N47+O47-P47)</x:f>
        <x:v>0</x:v>
      </x:c>
      <x:c r="R47" s="180" t="n">
        <x:f>MIN(Q47,MAX(0,$G47-SUM(K47)))</x:f>
        <x:v>0</x:v>
      </x:c>
      <x:c r="S47" s="180" t="n">
        <x:f>MAX(0,Q47-R47)</x:f>
        <x:v>0</x:v>
      </x:c>
      <x:c r="T47" s="180" t="n">
        <x:f>Y46</x:f>
        <x:v>0</x:v>
      </x:c>
      <x:c r="U47" s="180" t="n">
        <x:f>IF(T47&lt;=0,0,T47*IFERROR(INDEX(Inputs!$E$15:$E$24,MATCH(3,Inputs!$K$15:$K$24,0)),0)/12)</x:f>
        <x:v>0</x:v>
      </x:c>
      <x:c r="V47" s="180" t="n">
        <x:f>MIN(T47+U47,IF(T47&gt;0,IFERROR(INDEX(Inputs!$H$15:$H$24,MATCH(3,Inputs!$K$15:$K$24,0)),0),0))</x:f>
        <x:v>0</x:v>
      </x:c>
      <x:c r="W47" s="180" t="n">
        <x:f>MAX(0,T47+U47-V47)</x:f>
        <x:v>0</x:v>
      </x:c>
      <x:c r="X47" s="180" t="n">
        <x:f>MIN(W47,MAX(0,$G47-SUM(K47,Q47)))</x:f>
        <x:v>0</x:v>
      </x:c>
      <x:c r="Y47" s="180" t="n">
        <x:f>MAX(0,W47-X47)</x:f>
        <x:v>0</x:v>
      </x:c>
      <x:c r="Z47" s="180" t="n">
        <x:f>AE46</x:f>
        <x:v>0</x:v>
      </x:c>
      <x:c r="AA47" s="180" t="n">
        <x:f>IF(Z47&lt;=0,0,Z47*IFERROR(INDEX(Inputs!$E$15:$E$24,MATCH(4,Inputs!$K$15:$K$24,0)),0)/12)</x:f>
        <x:v>0</x:v>
      </x:c>
      <x:c r="AB47" s="180" t="n">
        <x:f>MIN(Z47+AA47,IF(Z47&gt;0,IFERROR(INDEX(Inputs!$H$15:$H$24,MATCH(4,Inputs!$K$15:$K$24,0)),0),0))</x:f>
        <x:v>0</x:v>
      </x:c>
      <x:c r="AC47" s="180" t="n">
        <x:f>MAX(0,Z47+AA47-AB47)</x:f>
        <x:v>0</x:v>
      </x:c>
      <x:c r="AD47" s="180" t="n">
        <x:f>MIN(AC47,MAX(0,$G47-SUM(K47,Q47,W47)))</x:f>
        <x:v>0</x:v>
      </x:c>
      <x:c r="AE47" s="180" t="n">
        <x:f>MAX(0,AC47-AD47)</x:f>
        <x:v>0</x:v>
      </x:c>
      <x:c r="AF47" s="180" t="n">
        <x:f>AK46</x:f>
        <x:v>0</x:v>
      </x:c>
      <x:c r="AG47" s="180" t="n">
        <x:f>IF(AF47&lt;=0,0,AF47*IFERROR(INDEX(Inputs!$E$15:$E$24,MATCH(5,Inputs!$K$15:$K$24,0)),0)/12)</x:f>
        <x:v>0</x:v>
      </x:c>
      <x:c r="AH47" s="180" t="n">
        <x:f>MIN(AF47+AG47,IF(AF47&gt;0,IFERROR(INDEX(Inputs!$H$15:$H$24,MATCH(5,Inputs!$K$15:$K$24,0)),0),0))</x:f>
        <x:v>0</x:v>
      </x:c>
      <x:c r="AI47" s="180" t="n">
        <x:f>MAX(0,AF47+AG47-AH47)</x:f>
        <x:v>0</x:v>
      </x:c>
      <x:c r="AJ47" s="180" t="n">
        <x:f>MIN(AI47,MAX(0,$G47-SUM(K47,Q47,W47,AC47)))</x:f>
        <x:v>0</x:v>
      </x:c>
      <x:c r="AK47" s="180" t="n">
        <x:f>MAX(0,AI47-AJ47)</x:f>
        <x:v>0</x:v>
      </x:c>
      <x:c r="AL47" s="180" t="n">
        <x:f>AQ46</x:f>
        <x:v>0</x:v>
      </x:c>
      <x:c r="AM47" s="180" t="n">
        <x:f>IF(AL47&lt;=0,0,AL47*IFERROR(INDEX(Inputs!$E$15:$E$24,MATCH(6,Inputs!$K$15:$K$24,0)),0)/12)</x:f>
        <x:v>0</x:v>
      </x:c>
      <x:c r="AN47" s="180" t="n">
        <x:f>MIN(AL47+AM47,IF(AL47&gt;0,IFERROR(INDEX(Inputs!$H$15:$H$24,MATCH(6,Inputs!$K$15:$K$24,0)),0),0))</x:f>
        <x:v>0</x:v>
      </x:c>
      <x:c r="AO47" s="180" t="n">
        <x:f>MAX(0,AL47+AM47-AN47)</x:f>
        <x:v>0</x:v>
      </x:c>
      <x:c r="AP47" s="180" t="n">
        <x:f>MIN(AO47,MAX(0,$G47-SUM(K47,Q47,W47,AC47,AI47)))</x:f>
        <x:v>0</x:v>
      </x:c>
      <x:c r="AQ47" s="180" t="n">
        <x:f>MAX(0,AO47-AP47)</x:f>
        <x:v>0</x:v>
      </x:c>
      <x:c r="AR47" s="180" t="n">
        <x:f>AW46</x:f>
        <x:v>0</x:v>
      </x:c>
      <x:c r="AS47" s="180" t="n">
        <x:f>IF(AR47&lt;=0,0,AR47*IFERROR(INDEX(Inputs!$E$15:$E$24,MATCH(7,Inputs!$K$15:$K$24,0)),0)/12)</x:f>
        <x:v>0</x:v>
      </x:c>
      <x:c r="AT47" s="180" t="n">
        <x:f>MIN(AR47+AS47,IF(AR47&gt;0,IFERROR(INDEX(Inputs!$H$15:$H$24,MATCH(7,Inputs!$K$15:$K$24,0)),0),0))</x:f>
        <x:v>0</x:v>
      </x:c>
      <x:c r="AU47" s="180" t="n">
        <x:f>MAX(0,AR47+AS47-AT47)</x:f>
        <x:v>0</x:v>
      </x:c>
      <x:c r="AV47" s="180" t="n">
        <x:f>MIN(AU47,MAX(0,$G47-SUM(K47,Q47,W47,AC47,AI47,AO47)))</x:f>
        <x:v>0</x:v>
      </x:c>
      <x:c r="AW47" s="180" t="n">
        <x:f>MAX(0,AU47-AV47)</x:f>
        <x:v>0</x:v>
      </x:c>
      <x:c r="AX47" s="180" t="n">
        <x:f>BC46</x:f>
        <x:v>0</x:v>
      </x:c>
      <x:c r="AY47" s="180" t="n">
        <x:f>IF(AX47&lt;=0,0,AX47*IFERROR(INDEX(Inputs!$E$15:$E$24,MATCH(8,Inputs!$K$15:$K$24,0)),0)/12)</x:f>
        <x:v>0</x:v>
      </x:c>
      <x:c r="AZ47" s="180" t="n">
        <x:f>MIN(AX47+AY47,IF(AX47&gt;0,IFERROR(INDEX(Inputs!$H$15:$H$24,MATCH(8,Inputs!$K$15:$K$24,0)),0),0))</x:f>
        <x:v>0</x:v>
      </x:c>
      <x:c r="BA47" s="180" t="n">
        <x:f>MAX(0,AX47+AY47-AZ47)</x:f>
        <x:v>0</x:v>
      </x:c>
      <x:c r="BB47" s="180" t="n">
        <x:f>MIN(BA47,MAX(0,$G47-SUM(K47,Q47,W47,AC47,AI47,AO47,AU47)))</x:f>
        <x:v>0</x:v>
      </x:c>
      <x:c r="BC47" s="180" t="n">
        <x:f>MAX(0,BA47-BB47)</x:f>
        <x:v>0</x:v>
      </x:c>
      <x:c r="BD47" s="180" t="n">
        <x:f>BI46</x:f>
        <x:v>0</x:v>
      </x:c>
      <x:c r="BE47" s="180" t="n">
        <x:f>IF(BD47&lt;=0,0,BD47*IFERROR(INDEX(Inputs!$E$15:$E$24,MATCH(9,Inputs!$K$15:$K$24,0)),0)/12)</x:f>
        <x:v>0</x:v>
      </x:c>
      <x:c r="BF47" s="180" t="n">
        <x:f>MIN(BD47+BE47,IF(BD47&gt;0,IFERROR(INDEX(Inputs!$H$15:$H$24,MATCH(9,Inputs!$K$15:$K$24,0)),0),0))</x:f>
        <x:v>0</x:v>
      </x:c>
      <x:c r="BG47" s="180" t="n">
        <x:f>MAX(0,BD47+BE47-BF47)</x:f>
        <x:v>0</x:v>
      </x:c>
      <x:c r="BH47" s="180" t="n">
        <x:f>MIN(BG47,MAX(0,$G47-SUM(K47,Q47,W47,AC47,AI47,AO47,AU47,BA47)))</x:f>
        <x:v>0</x:v>
      </x:c>
      <x:c r="BI47" s="180" t="n">
        <x:f>MAX(0,BG47-BH47)</x:f>
        <x:v>0</x:v>
      </x:c>
      <x:c r="BJ47" s="180" t="n">
        <x:f>BO46</x:f>
        <x:v>0</x:v>
      </x:c>
      <x:c r="BK47" s="180" t="n">
        <x:f>IF(BJ47&lt;=0,0,BJ47*IFERROR(INDEX(Inputs!$E$15:$E$24,MATCH(10,Inputs!$K$15:$K$24,0)),0)/12)</x:f>
        <x:v>0</x:v>
      </x:c>
      <x:c r="BL47" s="180" t="n">
        <x:f>MIN(BJ47+BK47,IF(BJ47&gt;0,IFERROR(INDEX(Inputs!$H$15:$H$24,MATCH(10,Inputs!$K$15:$K$24,0)),0),0))</x:f>
        <x:v>0</x:v>
      </x:c>
      <x:c r="BM47" s="180" t="n">
        <x:f>MAX(0,BJ47+BK47-BL47)</x:f>
        <x:v>0</x:v>
      </x:c>
      <x:c r="BN47" s="180" t="n">
        <x:f>MIN(BM47,MAX(0,$G47-SUM(K47,Q47,W47,AC47,AI47,AO47,AU47,BA47,BG47)))</x:f>
        <x:v>0</x:v>
      </x:c>
      <x:c r="BO47" s="192" t="n">
        <x:f>MAX(0,BM47-BN47)</x:f>
        <x:v>0</x:v>
      </x:c>
    </x:row>
    <x:row r="48">
      <x:c r="A48" s="191" t="n">
        <x:f>41</x:f>
        <x:v>41</x:v>
      </x:c>
      <x:c r="B48" s="178" t="n">
        <x:f>EDATE(Inputs!$B$4,A48-1)</x:f>
        <x:v>47437</x:v>
      </x:c>
      <x:c r="C48" s="182" t="n">
        <x:f>SUM(H48,N48,T48,Z48,AF48,AL48,AR48,AX48,BD48,BJ48)</x:f>
        <x:v>0</x:v>
      </x:c>
      <x:c r="D48" s="182" t="n">
        <x:f>SUM(I48,O48,U48,AA48,AG48,AM48,AS48,AY48,BE48,BK48)</x:f>
        <x:v>0</x:v>
      </x:c>
      <x:c r="E48" s="182" t="n">
        <x:f>SUM(J48,P48,V48,AB48,AH48,AN48,AT48,AZ48,BF48,BL48)+SUM(L48,R48,X48,AD48,AJ48,AP48,AV48,BB48,BH48,BN48)</x:f>
        <x:v>0</x:v>
      </x:c>
      <x:c r="F48" s="182" t="n">
        <x:f>SUM(M48,S48,Y48,AE48,AK48,AQ48,AW48,BC48,BI48,BO48)</x:f>
        <x:v>0</x:v>
      </x:c>
      <x:c r="G48" s="182" t="n">
        <x:f>MAX(0,Inputs!$B$12-SUM(J48,P48,V48,AB48,AH48,AN48,AT48,AZ48,BF48,BL48))</x:f>
        <x:v>1150</x:v>
      </x:c>
      <x:c r="H48" s="180" t="n">
        <x:f>M47</x:f>
        <x:v>0</x:v>
      </x:c>
      <x:c r="I48" s="180" t="n">
        <x:f>IF(H48&lt;=0,0,H48*IFERROR(INDEX(Inputs!$E$15:$E$24,MATCH(1,Inputs!$K$15:$K$24,0)),0)/12)</x:f>
        <x:v>0</x:v>
      </x:c>
      <x:c r="J48" s="180" t="n">
        <x:f>MIN(H48+I48,IF(H48&gt;0,IFERROR(INDEX(Inputs!$H$15:$H$24,MATCH(1,Inputs!$K$15:$K$24,0)),0),0))</x:f>
        <x:v>0</x:v>
      </x:c>
      <x:c r="K48" s="180" t="n">
        <x:f>MAX(0,H48+I48-J48)</x:f>
        <x:v>0</x:v>
      </x:c>
      <x:c r="L48" s="180" t="n">
        <x:f>MIN(K48,MAX(0,$G48-0))</x:f>
        <x:v>0</x:v>
      </x:c>
      <x:c r="M48" s="180" t="n">
        <x:f>MAX(0,K48-L48)</x:f>
        <x:v>0</x:v>
      </x:c>
      <x:c r="N48" s="180" t="n">
        <x:f>S47</x:f>
        <x:v>0</x:v>
      </x:c>
      <x:c r="O48" s="180" t="n">
        <x:f>IF(N48&lt;=0,0,N48*IFERROR(INDEX(Inputs!$E$15:$E$24,MATCH(2,Inputs!$K$15:$K$24,0)),0)/12)</x:f>
        <x:v>0</x:v>
      </x:c>
      <x:c r="P48" s="180" t="n">
        <x:f>MIN(N48+O48,IF(N48&gt;0,IFERROR(INDEX(Inputs!$H$15:$H$24,MATCH(2,Inputs!$K$15:$K$24,0)),0),0))</x:f>
        <x:v>0</x:v>
      </x:c>
      <x:c r="Q48" s="180" t="n">
        <x:f>MAX(0,N48+O48-P48)</x:f>
        <x:v>0</x:v>
      </x:c>
      <x:c r="R48" s="180" t="n">
        <x:f>MIN(Q48,MAX(0,$G48-SUM(K48)))</x:f>
        <x:v>0</x:v>
      </x:c>
      <x:c r="S48" s="180" t="n">
        <x:f>MAX(0,Q48-R48)</x:f>
        <x:v>0</x:v>
      </x:c>
      <x:c r="T48" s="180" t="n">
        <x:f>Y47</x:f>
        <x:v>0</x:v>
      </x:c>
      <x:c r="U48" s="180" t="n">
        <x:f>IF(T48&lt;=0,0,T48*IFERROR(INDEX(Inputs!$E$15:$E$24,MATCH(3,Inputs!$K$15:$K$24,0)),0)/12)</x:f>
        <x:v>0</x:v>
      </x:c>
      <x:c r="V48" s="180" t="n">
        <x:f>MIN(T48+U48,IF(T48&gt;0,IFERROR(INDEX(Inputs!$H$15:$H$24,MATCH(3,Inputs!$K$15:$K$24,0)),0),0))</x:f>
        <x:v>0</x:v>
      </x:c>
      <x:c r="W48" s="180" t="n">
        <x:f>MAX(0,T48+U48-V48)</x:f>
        <x:v>0</x:v>
      </x:c>
      <x:c r="X48" s="180" t="n">
        <x:f>MIN(W48,MAX(0,$G48-SUM(K48,Q48)))</x:f>
        <x:v>0</x:v>
      </x:c>
      <x:c r="Y48" s="180" t="n">
        <x:f>MAX(0,W48-X48)</x:f>
        <x:v>0</x:v>
      </x:c>
      <x:c r="Z48" s="180" t="n">
        <x:f>AE47</x:f>
        <x:v>0</x:v>
      </x:c>
      <x:c r="AA48" s="180" t="n">
        <x:f>IF(Z48&lt;=0,0,Z48*IFERROR(INDEX(Inputs!$E$15:$E$24,MATCH(4,Inputs!$K$15:$K$24,0)),0)/12)</x:f>
        <x:v>0</x:v>
      </x:c>
      <x:c r="AB48" s="180" t="n">
        <x:f>MIN(Z48+AA48,IF(Z48&gt;0,IFERROR(INDEX(Inputs!$H$15:$H$24,MATCH(4,Inputs!$K$15:$K$24,0)),0),0))</x:f>
        <x:v>0</x:v>
      </x:c>
      <x:c r="AC48" s="180" t="n">
        <x:f>MAX(0,Z48+AA48-AB48)</x:f>
        <x:v>0</x:v>
      </x:c>
      <x:c r="AD48" s="180" t="n">
        <x:f>MIN(AC48,MAX(0,$G48-SUM(K48,Q48,W48)))</x:f>
        <x:v>0</x:v>
      </x:c>
      <x:c r="AE48" s="180" t="n">
        <x:f>MAX(0,AC48-AD48)</x:f>
        <x:v>0</x:v>
      </x:c>
      <x:c r="AF48" s="180" t="n">
        <x:f>AK47</x:f>
        <x:v>0</x:v>
      </x:c>
      <x:c r="AG48" s="180" t="n">
        <x:f>IF(AF48&lt;=0,0,AF48*IFERROR(INDEX(Inputs!$E$15:$E$24,MATCH(5,Inputs!$K$15:$K$24,0)),0)/12)</x:f>
        <x:v>0</x:v>
      </x:c>
      <x:c r="AH48" s="180" t="n">
        <x:f>MIN(AF48+AG48,IF(AF48&gt;0,IFERROR(INDEX(Inputs!$H$15:$H$24,MATCH(5,Inputs!$K$15:$K$24,0)),0),0))</x:f>
        <x:v>0</x:v>
      </x:c>
      <x:c r="AI48" s="180" t="n">
        <x:f>MAX(0,AF48+AG48-AH48)</x:f>
        <x:v>0</x:v>
      </x:c>
      <x:c r="AJ48" s="180" t="n">
        <x:f>MIN(AI48,MAX(0,$G48-SUM(K48,Q48,W48,AC48)))</x:f>
        <x:v>0</x:v>
      </x:c>
      <x:c r="AK48" s="180" t="n">
        <x:f>MAX(0,AI48-AJ48)</x:f>
        <x:v>0</x:v>
      </x:c>
      <x:c r="AL48" s="180" t="n">
        <x:f>AQ47</x:f>
        <x:v>0</x:v>
      </x:c>
      <x:c r="AM48" s="180" t="n">
        <x:f>IF(AL48&lt;=0,0,AL48*IFERROR(INDEX(Inputs!$E$15:$E$24,MATCH(6,Inputs!$K$15:$K$24,0)),0)/12)</x:f>
        <x:v>0</x:v>
      </x:c>
      <x:c r="AN48" s="180" t="n">
        <x:f>MIN(AL48+AM48,IF(AL48&gt;0,IFERROR(INDEX(Inputs!$H$15:$H$24,MATCH(6,Inputs!$K$15:$K$24,0)),0),0))</x:f>
        <x:v>0</x:v>
      </x:c>
      <x:c r="AO48" s="180" t="n">
        <x:f>MAX(0,AL48+AM48-AN48)</x:f>
        <x:v>0</x:v>
      </x:c>
      <x:c r="AP48" s="180" t="n">
        <x:f>MIN(AO48,MAX(0,$G48-SUM(K48,Q48,W48,AC48,AI48)))</x:f>
        <x:v>0</x:v>
      </x:c>
      <x:c r="AQ48" s="180" t="n">
        <x:f>MAX(0,AO48-AP48)</x:f>
        <x:v>0</x:v>
      </x:c>
      <x:c r="AR48" s="180" t="n">
        <x:f>AW47</x:f>
        <x:v>0</x:v>
      </x:c>
      <x:c r="AS48" s="180" t="n">
        <x:f>IF(AR48&lt;=0,0,AR48*IFERROR(INDEX(Inputs!$E$15:$E$24,MATCH(7,Inputs!$K$15:$K$24,0)),0)/12)</x:f>
        <x:v>0</x:v>
      </x:c>
      <x:c r="AT48" s="180" t="n">
        <x:f>MIN(AR48+AS48,IF(AR48&gt;0,IFERROR(INDEX(Inputs!$H$15:$H$24,MATCH(7,Inputs!$K$15:$K$24,0)),0),0))</x:f>
        <x:v>0</x:v>
      </x:c>
      <x:c r="AU48" s="180" t="n">
        <x:f>MAX(0,AR48+AS48-AT48)</x:f>
        <x:v>0</x:v>
      </x:c>
      <x:c r="AV48" s="180" t="n">
        <x:f>MIN(AU48,MAX(0,$G48-SUM(K48,Q48,W48,AC48,AI48,AO48)))</x:f>
        <x:v>0</x:v>
      </x:c>
      <x:c r="AW48" s="180" t="n">
        <x:f>MAX(0,AU48-AV48)</x:f>
        <x:v>0</x:v>
      </x:c>
      <x:c r="AX48" s="180" t="n">
        <x:f>BC47</x:f>
        <x:v>0</x:v>
      </x:c>
      <x:c r="AY48" s="180" t="n">
        <x:f>IF(AX48&lt;=0,0,AX48*IFERROR(INDEX(Inputs!$E$15:$E$24,MATCH(8,Inputs!$K$15:$K$24,0)),0)/12)</x:f>
        <x:v>0</x:v>
      </x:c>
      <x:c r="AZ48" s="180" t="n">
        <x:f>MIN(AX48+AY48,IF(AX48&gt;0,IFERROR(INDEX(Inputs!$H$15:$H$24,MATCH(8,Inputs!$K$15:$K$24,0)),0),0))</x:f>
        <x:v>0</x:v>
      </x:c>
      <x:c r="BA48" s="180" t="n">
        <x:f>MAX(0,AX48+AY48-AZ48)</x:f>
        <x:v>0</x:v>
      </x:c>
      <x:c r="BB48" s="180" t="n">
        <x:f>MIN(BA48,MAX(0,$G48-SUM(K48,Q48,W48,AC48,AI48,AO48,AU48)))</x:f>
        <x:v>0</x:v>
      </x:c>
      <x:c r="BC48" s="180" t="n">
        <x:f>MAX(0,BA48-BB48)</x:f>
        <x:v>0</x:v>
      </x:c>
      <x:c r="BD48" s="180" t="n">
        <x:f>BI47</x:f>
        <x:v>0</x:v>
      </x:c>
      <x:c r="BE48" s="180" t="n">
        <x:f>IF(BD48&lt;=0,0,BD48*IFERROR(INDEX(Inputs!$E$15:$E$24,MATCH(9,Inputs!$K$15:$K$24,0)),0)/12)</x:f>
        <x:v>0</x:v>
      </x:c>
      <x:c r="BF48" s="180" t="n">
        <x:f>MIN(BD48+BE48,IF(BD48&gt;0,IFERROR(INDEX(Inputs!$H$15:$H$24,MATCH(9,Inputs!$K$15:$K$24,0)),0),0))</x:f>
        <x:v>0</x:v>
      </x:c>
      <x:c r="BG48" s="180" t="n">
        <x:f>MAX(0,BD48+BE48-BF48)</x:f>
        <x:v>0</x:v>
      </x:c>
      <x:c r="BH48" s="180" t="n">
        <x:f>MIN(BG48,MAX(0,$G48-SUM(K48,Q48,W48,AC48,AI48,AO48,AU48,BA48)))</x:f>
        <x:v>0</x:v>
      </x:c>
      <x:c r="BI48" s="180" t="n">
        <x:f>MAX(0,BG48-BH48)</x:f>
        <x:v>0</x:v>
      </x:c>
      <x:c r="BJ48" s="180" t="n">
        <x:f>BO47</x:f>
        <x:v>0</x:v>
      </x:c>
      <x:c r="BK48" s="180" t="n">
        <x:f>IF(BJ48&lt;=0,0,BJ48*IFERROR(INDEX(Inputs!$E$15:$E$24,MATCH(10,Inputs!$K$15:$K$24,0)),0)/12)</x:f>
        <x:v>0</x:v>
      </x:c>
      <x:c r="BL48" s="180" t="n">
        <x:f>MIN(BJ48+BK48,IF(BJ48&gt;0,IFERROR(INDEX(Inputs!$H$15:$H$24,MATCH(10,Inputs!$K$15:$K$24,0)),0),0))</x:f>
        <x:v>0</x:v>
      </x:c>
      <x:c r="BM48" s="180" t="n">
        <x:f>MAX(0,BJ48+BK48-BL48)</x:f>
        <x:v>0</x:v>
      </x:c>
      <x:c r="BN48" s="180" t="n">
        <x:f>MIN(BM48,MAX(0,$G48-SUM(K48,Q48,W48,AC48,AI48,AO48,AU48,BA48,BG48)))</x:f>
        <x:v>0</x:v>
      </x:c>
      <x:c r="BO48" s="192" t="n">
        <x:f>MAX(0,BM48-BN48)</x:f>
        <x:v>0</x:v>
      </x:c>
    </x:row>
    <x:row r="49">
      <x:c r="A49" s="191" t="n">
        <x:f>42</x:f>
        <x:v>42</x:v>
      </x:c>
      <x:c r="B49" s="178" t="n">
        <x:f>EDATE(Inputs!$B$4,A49-1)</x:f>
        <x:v>47467</x:v>
      </x:c>
      <x:c r="C49" s="182" t="n">
        <x:f>SUM(H49,N49,T49,Z49,AF49,AL49,AR49,AX49,BD49,BJ49)</x:f>
        <x:v>0</x:v>
      </x:c>
      <x:c r="D49" s="182" t="n">
        <x:f>SUM(I49,O49,U49,AA49,AG49,AM49,AS49,AY49,BE49,BK49)</x:f>
        <x:v>0</x:v>
      </x:c>
      <x:c r="E49" s="182" t="n">
        <x:f>SUM(J49,P49,V49,AB49,AH49,AN49,AT49,AZ49,BF49,BL49)+SUM(L49,R49,X49,AD49,AJ49,AP49,AV49,BB49,BH49,BN49)</x:f>
        <x:v>0</x:v>
      </x:c>
      <x:c r="F49" s="182" t="n">
        <x:f>SUM(M49,S49,Y49,AE49,AK49,AQ49,AW49,BC49,BI49,BO49)</x:f>
        <x:v>0</x:v>
      </x:c>
      <x:c r="G49" s="182" t="n">
        <x:f>MAX(0,Inputs!$B$12-SUM(J49,P49,V49,AB49,AH49,AN49,AT49,AZ49,BF49,BL49))</x:f>
        <x:v>1150</x:v>
      </x:c>
      <x:c r="H49" s="180" t="n">
        <x:f>M48</x:f>
        <x:v>0</x:v>
      </x:c>
      <x:c r="I49" s="180" t="n">
        <x:f>IF(H49&lt;=0,0,H49*IFERROR(INDEX(Inputs!$E$15:$E$24,MATCH(1,Inputs!$K$15:$K$24,0)),0)/12)</x:f>
        <x:v>0</x:v>
      </x:c>
      <x:c r="J49" s="180" t="n">
        <x:f>MIN(H49+I49,IF(H49&gt;0,IFERROR(INDEX(Inputs!$H$15:$H$24,MATCH(1,Inputs!$K$15:$K$24,0)),0),0))</x:f>
        <x:v>0</x:v>
      </x:c>
      <x:c r="K49" s="180" t="n">
        <x:f>MAX(0,H49+I49-J49)</x:f>
        <x:v>0</x:v>
      </x:c>
      <x:c r="L49" s="180" t="n">
        <x:f>MIN(K49,MAX(0,$G49-0))</x:f>
        <x:v>0</x:v>
      </x:c>
      <x:c r="M49" s="180" t="n">
        <x:f>MAX(0,K49-L49)</x:f>
        <x:v>0</x:v>
      </x:c>
      <x:c r="N49" s="180" t="n">
        <x:f>S48</x:f>
        <x:v>0</x:v>
      </x:c>
      <x:c r="O49" s="180" t="n">
        <x:f>IF(N49&lt;=0,0,N49*IFERROR(INDEX(Inputs!$E$15:$E$24,MATCH(2,Inputs!$K$15:$K$24,0)),0)/12)</x:f>
        <x:v>0</x:v>
      </x:c>
      <x:c r="P49" s="180" t="n">
        <x:f>MIN(N49+O49,IF(N49&gt;0,IFERROR(INDEX(Inputs!$H$15:$H$24,MATCH(2,Inputs!$K$15:$K$24,0)),0),0))</x:f>
        <x:v>0</x:v>
      </x:c>
      <x:c r="Q49" s="180" t="n">
        <x:f>MAX(0,N49+O49-P49)</x:f>
        <x:v>0</x:v>
      </x:c>
      <x:c r="R49" s="180" t="n">
        <x:f>MIN(Q49,MAX(0,$G49-SUM(K49)))</x:f>
        <x:v>0</x:v>
      </x:c>
      <x:c r="S49" s="180" t="n">
        <x:f>MAX(0,Q49-R49)</x:f>
        <x:v>0</x:v>
      </x:c>
      <x:c r="T49" s="180" t="n">
        <x:f>Y48</x:f>
        <x:v>0</x:v>
      </x:c>
      <x:c r="U49" s="180" t="n">
        <x:f>IF(T49&lt;=0,0,T49*IFERROR(INDEX(Inputs!$E$15:$E$24,MATCH(3,Inputs!$K$15:$K$24,0)),0)/12)</x:f>
        <x:v>0</x:v>
      </x:c>
      <x:c r="V49" s="180" t="n">
        <x:f>MIN(T49+U49,IF(T49&gt;0,IFERROR(INDEX(Inputs!$H$15:$H$24,MATCH(3,Inputs!$K$15:$K$24,0)),0),0))</x:f>
        <x:v>0</x:v>
      </x:c>
      <x:c r="W49" s="180" t="n">
        <x:f>MAX(0,T49+U49-V49)</x:f>
        <x:v>0</x:v>
      </x:c>
      <x:c r="X49" s="180" t="n">
        <x:f>MIN(W49,MAX(0,$G49-SUM(K49,Q49)))</x:f>
        <x:v>0</x:v>
      </x:c>
      <x:c r="Y49" s="180" t="n">
        <x:f>MAX(0,W49-X49)</x:f>
        <x:v>0</x:v>
      </x:c>
      <x:c r="Z49" s="180" t="n">
        <x:f>AE48</x:f>
        <x:v>0</x:v>
      </x:c>
      <x:c r="AA49" s="180" t="n">
        <x:f>IF(Z49&lt;=0,0,Z49*IFERROR(INDEX(Inputs!$E$15:$E$24,MATCH(4,Inputs!$K$15:$K$24,0)),0)/12)</x:f>
        <x:v>0</x:v>
      </x:c>
      <x:c r="AB49" s="180" t="n">
        <x:f>MIN(Z49+AA49,IF(Z49&gt;0,IFERROR(INDEX(Inputs!$H$15:$H$24,MATCH(4,Inputs!$K$15:$K$24,0)),0),0))</x:f>
        <x:v>0</x:v>
      </x:c>
      <x:c r="AC49" s="180" t="n">
        <x:f>MAX(0,Z49+AA49-AB49)</x:f>
        <x:v>0</x:v>
      </x:c>
      <x:c r="AD49" s="180" t="n">
        <x:f>MIN(AC49,MAX(0,$G49-SUM(K49,Q49,W49)))</x:f>
        <x:v>0</x:v>
      </x:c>
      <x:c r="AE49" s="180" t="n">
        <x:f>MAX(0,AC49-AD49)</x:f>
        <x:v>0</x:v>
      </x:c>
      <x:c r="AF49" s="180" t="n">
        <x:f>AK48</x:f>
        <x:v>0</x:v>
      </x:c>
      <x:c r="AG49" s="180" t="n">
        <x:f>IF(AF49&lt;=0,0,AF49*IFERROR(INDEX(Inputs!$E$15:$E$24,MATCH(5,Inputs!$K$15:$K$24,0)),0)/12)</x:f>
        <x:v>0</x:v>
      </x:c>
      <x:c r="AH49" s="180" t="n">
        <x:f>MIN(AF49+AG49,IF(AF49&gt;0,IFERROR(INDEX(Inputs!$H$15:$H$24,MATCH(5,Inputs!$K$15:$K$24,0)),0),0))</x:f>
        <x:v>0</x:v>
      </x:c>
      <x:c r="AI49" s="180" t="n">
        <x:f>MAX(0,AF49+AG49-AH49)</x:f>
        <x:v>0</x:v>
      </x:c>
      <x:c r="AJ49" s="180" t="n">
        <x:f>MIN(AI49,MAX(0,$G49-SUM(K49,Q49,W49,AC49)))</x:f>
        <x:v>0</x:v>
      </x:c>
      <x:c r="AK49" s="180" t="n">
        <x:f>MAX(0,AI49-AJ49)</x:f>
        <x:v>0</x:v>
      </x:c>
      <x:c r="AL49" s="180" t="n">
        <x:f>AQ48</x:f>
        <x:v>0</x:v>
      </x:c>
      <x:c r="AM49" s="180" t="n">
        <x:f>IF(AL49&lt;=0,0,AL49*IFERROR(INDEX(Inputs!$E$15:$E$24,MATCH(6,Inputs!$K$15:$K$24,0)),0)/12)</x:f>
        <x:v>0</x:v>
      </x:c>
      <x:c r="AN49" s="180" t="n">
        <x:f>MIN(AL49+AM49,IF(AL49&gt;0,IFERROR(INDEX(Inputs!$H$15:$H$24,MATCH(6,Inputs!$K$15:$K$24,0)),0),0))</x:f>
        <x:v>0</x:v>
      </x:c>
      <x:c r="AO49" s="180" t="n">
        <x:f>MAX(0,AL49+AM49-AN49)</x:f>
        <x:v>0</x:v>
      </x:c>
      <x:c r="AP49" s="180" t="n">
        <x:f>MIN(AO49,MAX(0,$G49-SUM(K49,Q49,W49,AC49,AI49)))</x:f>
        <x:v>0</x:v>
      </x:c>
      <x:c r="AQ49" s="180" t="n">
        <x:f>MAX(0,AO49-AP49)</x:f>
        <x:v>0</x:v>
      </x:c>
      <x:c r="AR49" s="180" t="n">
        <x:f>AW48</x:f>
        <x:v>0</x:v>
      </x:c>
      <x:c r="AS49" s="180" t="n">
        <x:f>IF(AR49&lt;=0,0,AR49*IFERROR(INDEX(Inputs!$E$15:$E$24,MATCH(7,Inputs!$K$15:$K$24,0)),0)/12)</x:f>
        <x:v>0</x:v>
      </x:c>
      <x:c r="AT49" s="180" t="n">
        <x:f>MIN(AR49+AS49,IF(AR49&gt;0,IFERROR(INDEX(Inputs!$H$15:$H$24,MATCH(7,Inputs!$K$15:$K$24,0)),0),0))</x:f>
        <x:v>0</x:v>
      </x:c>
      <x:c r="AU49" s="180" t="n">
        <x:f>MAX(0,AR49+AS49-AT49)</x:f>
        <x:v>0</x:v>
      </x:c>
      <x:c r="AV49" s="180" t="n">
        <x:f>MIN(AU49,MAX(0,$G49-SUM(K49,Q49,W49,AC49,AI49,AO49)))</x:f>
        <x:v>0</x:v>
      </x:c>
      <x:c r="AW49" s="180" t="n">
        <x:f>MAX(0,AU49-AV49)</x:f>
        <x:v>0</x:v>
      </x:c>
      <x:c r="AX49" s="180" t="n">
        <x:f>BC48</x:f>
        <x:v>0</x:v>
      </x:c>
      <x:c r="AY49" s="180" t="n">
        <x:f>IF(AX49&lt;=0,0,AX49*IFERROR(INDEX(Inputs!$E$15:$E$24,MATCH(8,Inputs!$K$15:$K$24,0)),0)/12)</x:f>
        <x:v>0</x:v>
      </x:c>
      <x:c r="AZ49" s="180" t="n">
        <x:f>MIN(AX49+AY49,IF(AX49&gt;0,IFERROR(INDEX(Inputs!$H$15:$H$24,MATCH(8,Inputs!$K$15:$K$24,0)),0),0))</x:f>
        <x:v>0</x:v>
      </x:c>
      <x:c r="BA49" s="180" t="n">
        <x:f>MAX(0,AX49+AY49-AZ49)</x:f>
        <x:v>0</x:v>
      </x:c>
      <x:c r="BB49" s="180" t="n">
        <x:f>MIN(BA49,MAX(0,$G49-SUM(K49,Q49,W49,AC49,AI49,AO49,AU49)))</x:f>
        <x:v>0</x:v>
      </x:c>
      <x:c r="BC49" s="180" t="n">
        <x:f>MAX(0,BA49-BB49)</x:f>
        <x:v>0</x:v>
      </x:c>
      <x:c r="BD49" s="180" t="n">
        <x:f>BI48</x:f>
        <x:v>0</x:v>
      </x:c>
      <x:c r="BE49" s="180" t="n">
        <x:f>IF(BD49&lt;=0,0,BD49*IFERROR(INDEX(Inputs!$E$15:$E$24,MATCH(9,Inputs!$K$15:$K$24,0)),0)/12)</x:f>
        <x:v>0</x:v>
      </x:c>
      <x:c r="BF49" s="180" t="n">
        <x:f>MIN(BD49+BE49,IF(BD49&gt;0,IFERROR(INDEX(Inputs!$H$15:$H$24,MATCH(9,Inputs!$K$15:$K$24,0)),0),0))</x:f>
        <x:v>0</x:v>
      </x:c>
      <x:c r="BG49" s="180" t="n">
        <x:f>MAX(0,BD49+BE49-BF49)</x:f>
        <x:v>0</x:v>
      </x:c>
      <x:c r="BH49" s="180" t="n">
        <x:f>MIN(BG49,MAX(0,$G49-SUM(K49,Q49,W49,AC49,AI49,AO49,AU49,BA49)))</x:f>
        <x:v>0</x:v>
      </x:c>
      <x:c r="BI49" s="180" t="n">
        <x:f>MAX(0,BG49-BH49)</x:f>
        <x:v>0</x:v>
      </x:c>
      <x:c r="BJ49" s="180" t="n">
        <x:f>BO48</x:f>
        <x:v>0</x:v>
      </x:c>
      <x:c r="BK49" s="180" t="n">
        <x:f>IF(BJ49&lt;=0,0,BJ49*IFERROR(INDEX(Inputs!$E$15:$E$24,MATCH(10,Inputs!$K$15:$K$24,0)),0)/12)</x:f>
        <x:v>0</x:v>
      </x:c>
      <x:c r="BL49" s="180" t="n">
        <x:f>MIN(BJ49+BK49,IF(BJ49&gt;0,IFERROR(INDEX(Inputs!$H$15:$H$24,MATCH(10,Inputs!$K$15:$K$24,0)),0),0))</x:f>
        <x:v>0</x:v>
      </x:c>
      <x:c r="BM49" s="180" t="n">
        <x:f>MAX(0,BJ49+BK49-BL49)</x:f>
        <x:v>0</x:v>
      </x:c>
      <x:c r="BN49" s="180" t="n">
        <x:f>MIN(BM49,MAX(0,$G49-SUM(K49,Q49,W49,AC49,AI49,AO49,AU49,BA49,BG49)))</x:f>
        <x:v>0</x:v>
      </x:c>
      <x:c r="BO49" s="192" t="n">
        <x:f>MAX(0,BM49-BN49)</x:f>
        <x:v>0</x:v>
      </x:c>
    </x:row>
    <x:row r="50">
      <x:c r="A50" s="191" t="n">
        <x:f>43</x:f>
        <x:v>43</x:v>
      </x:c>
      <x:c r="B50" s="178" t="n">
        <x:f>EDATE(Inputs!$B$4,A50-1)</x:f>
        <x:v>47498</x:v>
      </x:c>
      <x:c r="C50" s="182" t="n">
        <x:f>SUM(H50,N50,T50,Z50,AF50,AL50,AR50,AX50,BD50,BJ50)</x:f>
        <x:v>0</x:v>
      </x:c>
      <x:c r="D50" s="182" t="n">
        <x:f>SUM(I50,O50,U50,AA50,AG50,AM50,AS50,AY50,BE50,BK50)</x:f>
        <x:v>0</x:v>
      </x:c>
      <x:c r="E50" s="182" t="n">
        <x:f>SUM(J50,P50,V50,AB50,AH50,AN50,AT50,AZ50,BF50,BL50)+SUM(L50,R50,X50,AD50,AJ50,AP50,AV50,BB50,BH50,BN50)</x:f>
        <x:v>0</x:v>
      </x:c>
      <x:c r="F50" s="182" t="n">
        <x:f>SUM(M50,S50,Y50,AE50,AK50,AQ50,AW50,BC50,BI50,BO50)</x:f>
        <x:v>0</x:v>
      </x:c>
      <x:c r="G50" s="182" t="n">
        <x:f>MAX(0,Inputs!$B$12-SUM(J50,P50,V50,AB50,AH50,AN50,AT50,AZ50,BF50,BL50))</x:f>
        <x:v>1150</x:v>
      </x:c>
      <x:c r="H50" s="180" t="n">
        <x:f>M49</x:f>
        <x:v>0</x:v>
      </x:c>
      <x:c r="I50" s="180" t="n">
        <x:f>IF(H50&lt;=0,0,H50*IFERROR(INDEX(Inputs!$E$15:$E$24,MATCH(1,Inputs!$K$15:$K$24,0)),0)/12)</x:f>
        <x:v>0</x:v>
      </x:c>
      <x:c r="J50" s="180" t="n">
        <x:f>MIN(H50+I50,IF(H50&gt;0,IFERROR(INDEX(Inputs!$H$15:$H$24,MATCH(1,Inputs!$K$15:$K$24,0)),0),0))</x:f>
        <x:v>0</x:v>
      </x:c>
      <x:c r="K50" s="180" t="n">
        <x:f>MAX(0,H50+I50-J50)</x:f>
        <x:v>0</x:v>
      </x:c>
      <x:c r="L50" s="180" t="n">
        <x:f>MIN(K50,MAX(0,$G50-0))</x:f>
        <x:v>0</x:v>
      </x:c>
      <x:c r="M50" s="180" t="n">
        <x:f>MAX(0,K50-L50)</x:f>
        <x:v>0</x:v>
      </x:c>
      <x:c r="N50" s="180" t="n">
        <x:f>S49</x:f>
        <x:v>0</x:v>
      </x:c>
      <x:c r="O50" s="180" t="n">
        <x:f>IF(N50&lt;=0,0,N50*IFERROR(INDEX(Inputs!$E$15:$E$24,MATCH(2,Inputs!$K$15:$K$24,0)),0)/12)</x:f>
        <x:v>0</x:v>
      </x:c>
      <x:c r="P50" s="180" t="n">
        <x:f>MIN(N50+O50,IF(N50&gt;0,IFERROR(INDEX(Inputs!$H$15:$H$24,MATCH(2,Inputs!$K$15:$K$24,0)),0),0))</x:f>
        <x:v>0</x:v>
      </x:c>
      <x:c r="Q50" s="180" t="n">
        <x:f>MAX(0,N50+O50-P50)</x:f>
        <x:v>0</x:v>
      </x:c>
      <x:c r="R50" s="180" t="n">
        <x:f>MIN(Q50,MAX(0,$G50-SUM(K50)))</x:f>
        <x:v>0</x:v>
      </x:c>
      <x:c r="S50" s="180" t="n">
        <x:f>MAX(0,Q50-R50)</x:f>
        <x:v>0</x:v>
      </x:c>
      <x:c r="T50" s="180" t="n">
        <x:f>Y49</x:f>
        <x:v>0</x:v>
      </x:c>
      <x:c r="U50" s="180" t="n">
        <x:f>IF(T50&lt;=0,0,T50*IFERROR(INDEX(Inputs!$E$15:$E$24,MATCH(3,Inputs!$K$15:$K$24,0)),0)/12)</x:f>
        <x:v>0</x:v>
      </x:c>
      <x:c r="V50" s="180" t="n">
        <x:f>MIN(T50+U50,IF(T50&gt;0,IFERROR(INDEX(Inputs!$H$15:$H$24,MATCH(3,Inputs!$K$15:$K$24,0)),0),0))</x:f>
        <x:v>0</x:v>
      </x:c>
      <x:c r="W50" s="180" t="n">
        <x:f>MAX(0,T50+U50-V50)</x:f>
        <x:v>0</x:v>
      </x:c>
      <x:c r="X50" s="180" t="n">
        <x:f>MIN(W50,MAX(0,$G50-SUM(K50,Q50)))</x:f>
        <x:v>0</x:v>
      </x:c>
      <x:c r="Y50" s="180" t="n">
        <x:f>MAX(0,W50-X50)</x:f>
        <x:v>0</x:v>
      </x:c>
      <x:c r="Z50" s="180" t="n">
        <x:f>AE49</x:f>
        <x:v>0</x:v>
      </x:c>
      <x:c r="AA50" s="180" t="n">
        <x:f>IF(Z50&lt;=0,0,Z50*IFERROR(INDEX(Inputs!$E$15:$E$24,MATCH(4,Inputs!$K$15:$K$24,0)),0)/12)</x:f>
        <x:v>0</x:v>
      </x:c>
      <x:c r="AB50" s="180" t="n">
        <x:f>MIN(Z50+AA50,IF(Z50&gt;0,IFERROR(INDEX(Inputs!$H$15:$H$24,MATCH(4,Inputs!$K$15:$K$24,0)),0),0))</x:f>
        <x:v>0</x:v>
      </x:c>
      <x:c r="AC50" s="180" t="n">
        <x:f>MAX(0,Z50+AA50-AB50)</x:f>
        <x:v>0</x:v>
      </x:c>
      <x:c r="AD50" s="180" t="n">
        <x:f>MIN(AC50,MAX(0,$G50-SUM(K50,Q50,W50)))</x:f>
        <x:v>0</x:v>
      </x:c>
      <x:c r="AE50" s="180" t="n">
        <x:f>MAX(0,AC50-AD50)</x:f>
        <x:v>0</x:v>
      </x:c>
      <x:c r="AF50" s="180" t="n">
        <x:f>AK49</x:f>
        <x:v>0</x:v>
      </x:c>
      <x:c r="AG50" s="180" t="n">
        <x:f>IF(AF50&lt;=0,0,AF50*IFERROR(INDEX(Inputs!$E$15:$E$24,MATCH(5,Inputs!$K$15:$K$24,0)),0)/12)</x:f>
        <x:v>0</x:v>
      </x:c>
      <x:c r="AH50" s="180" t="n">
        <x:f>MIN(AF50+AG50,IF(AF50&gt;0,IFERROR(INDEX(Inputs!$H$15:$H$24,MATCH(5,Inputs!$K$15:$K$24,0)),0),0))</x:f>
        <x:v>0</x:v>
      </x:c>
      <x:c r="AI50" s="180" t="n">
        <x:f>MAX(0,AF50+AG50-AH50)</x:f>
        <x:v>0</x:v>
      </x:c>
      <x:c r="AJ50" s="180" t="n">
        <x:f>MIN(AI50,MAX(0,$G50-SUM(K50,Q50,W50,AC50)))</x:f>
        <x:v>0</x:v>
      </x:c>
      <x:c r="AK50" s="180" t="n">
        <x:f>MAX(0,AI50-AJ50)</x:f>
        <x:v>0</x:v>
      </x:c>
      <x:c r="AL50" s="180" t="n">
        <x:f>AQ49</x:f>
        <x:v>0</x:v>
      </x:c>
      <x:c r="AM50" s="180" t="n">
        <x:f>IF(AL50&lt;=0,0,AL50*IFERROR(INDEX(Inputs!$E$15:$E$24,MATCH(6,Inputs!$K$15:$K$24,0)),0)/12)</x:f>
        <x:v>0</x:v>
      </x:c>
      <x:c r="AN50" s="180" t="n">
        <x:f>MIN(AL50+AM50,IF(AL50&gt;0,IFERROR(INDEX(Inputs!$H$15:$H$24,MATCH(6,Inputs!$K$15:$K$24,0)),0),0))</x:f>
        <x:v>0</x:v>
      </x:c>
      <x:c r="AO50" s="180" t="n">
        <x:f>MAX(0,AL50+AM50-AN50)</x:f>
        <x:v>0</x:v>
      </x:c>
      <x:c r="AP50" s="180" t="n">
        <x:f>MIN(AO50,MAX(0,$G50-SUM(K50,Q50,W50,AC50,AI50)))</x:f>
        <x:v>0</x:v>
      </x:c>
      <x:c r="AQ50" s="180" t="n">
        <x:f>MAX(0,AO50-AP50)</x:f>
        <x:v>0</x:v>
      </x:c>
      <x:c r="AR50" s="180" t="n">
        <x:f>AW49</x:f>
        <x:v>0</x:v>
      </x:c>
      <x:c r="AS50" s="180" t="n">
        <x:f>IF(AR50&lt;=0,0,AR50*IFERROR(INDEX(Inputs!$E$15:$E$24,MATCH(7,Inputs!$K$15:$K$24,0)),0)/12)</x:f>
        <x:v>0</x:v>
      </x:c>
      <x:c r="AT50" s="180" t="n">
        <x:f>MIN(AR50+AS50,IF(AR50&gt;0,IFERROR(INDEX(Inputs!$H$15:$H$24,MATCH(7,Inputs!$K$15:$K$24,0)),0),0))</x:f>
        <x:v>0</x:v>
      </x:c>
      <x:c r="AU50" s="180" t="n">
        <x:f>MAX(0,AR50+AS50-AT50)</x:f>
        <x:v>0</x:v>
      </x:c>
      <x:c r="AV50" s="180" t="n">
        <x:f>MIN(AU50,MAX(0,$G50-SUM(K50,Q50,W50,AC50,AI50,AO50)))</x:f>
        <x:v>0</x:v>
      </x:c>
      <x:c r="AW50" s="180" t="n">
        <x:f>MAX(0,AU50-AV50)</x:f>
        <x:v>0</x:v>
      </x:c>
      <x:c r="AX50" s="180" t="n">
        <x:f>BC49</x:f>
        <x:v>0</x:v>
      </x:c>
      <x:c r="AY50" s="180" t="n">
        <x:f>IF(AX50&lt;=0,0,AX50*IFERROR(INDEX(Inputs!$E$15:$E$24,MATCH(8,Inputs!$K$15:$K$24,0)),0)/12)</x:f>
        <x:v>0</x:v>
      </x:c>
      <x:c r="AZ50" s="180" t="n">
        <x:f>MIN(AX50+AY50,IF(AX50&gt;0,IFERROR(INDEX(Inputs!$H$15:$H$24,MATCH(8,Inputs!$K$15:$K$24,0)),0),0))</x:f>
        <x:v>0</x:v>
      </x:c>
      <x:c r="BA50" s="180" t="n">
        <x:f>MAX(0,AX50+AY50-AZ50)</x:f>
        <x:v>0</x:v>
      </x:c>
      <x:c r="BB50" s="180" t="n">
        <x:f>MIN(BA50,MAX(0,$G50-SUM(K50,Q50,W50,AC50,AI50,AO50,AU50)))</x:f>
        <x:v>0</x:v>
      </x:c>
      <x:c r="BC50" s="180" t="n">
        <x:f>MAX(0,BA50-BB50)</x:f>
        <x:v>0</x:v>
      </x:c>
      <x:c r="BD50" s="180" t="n">
        <x:f>BI49</x:f>
        <x:v>0</x:v>
      </x:c>
      <x:c r="BE50" s="180" t="n">
        <x:f>IF(BD50&lt;=0,0,BD50*IFERROR(INDEX(Inputs!$E$15:$E$24,MATCH(9,Inputs!$K$15:$K$24,0)),0)/12)</x:f>
        <x:v>0</x:v>
      </x:c>
      <x:c r="BF50" s="180" t="n">
        <x:f>MIN(BD50+BE50,IF(BD50&gt;0,IFERROR(INDEX(Inputs!$H$15:$H$24,MATCH(9,Inputs!$K$15:$K$24,0)),0),0))</x:f>
        <x:v>0</x:v>
      </x:c>
      <x:c r="BG50" s="180" t="n">
        <x:f>MAX(0,BD50+BE50-BF50)</x:f>
        <x:v>0</x:v>
      </x:c>
      <x:c r="BH50" s="180" t="n">
        <x:f>MIN(BG50,MAX(0,$G50-SUM(K50,Q50,W50,AC50,AI50,AO50,AU50,BA50)))</x:f>
        <x:v>0</x:v>
      </x:c>
      <x:c r="BI50" s="180" t="n">
        <x:f>MAX(0,BG50-BH50)</x:f>
        <x:v>0</x:v>
      </x:c>
      <x:c r="BJ50" s="180" t="n">
        <x:f>BO49</x:f>
        <x:v>0</x:v>
      </x:c>
      <x:c r="BK50" s="180" t="n">
        <x:f>IF(BJ50&lt;=0,0,BJ50*IFERROR(INDEX(Inputs!$E$15:$E$24,MATCH(10,Inputs!$K$15:$K$24,0)),0)/12)</x:f>
        <x:v>0</x:v>
      </x:c>
      <x:c r="BL50" s="180" t="n">
        <x:f>MIN(BJ50+BK50,IF(BJ50&gt;0,IFERROR(INDEX(Inputs!$H$15:$H$24,MATCH(10,Inputs!$K$15:$K$24,0)),0),0))</x:f>
        <x:v>0</x:v>
      </x:c>
      <x:c r="BM50" s="180" t="n">
        <x:f>MAX(0,BJ50+BK50-BL50)</x:f>
        <x:v>0</x:v>
      </x:c>
      <x:c r="BN50" s="180" t="n">
        <x:f>MIN(BM50,MAX(0,$G50-SUM(K50,Q50,W50,AC50,AI50,AO50,AU50,BA50,BG50)))</x:f>
        <x:v>0</x:v>
      </x:c>
      <x:c r="BO50" s="192" t="n">
        <x:f>MAX(0,BM50-BN50)</x:f>
        <x:v>0</x:v>
      </x:c>
    </x:row>
    <x:row r="51">
      <x:c r="A51" s="191" t="n">
        <x:f>44</x:f>
        <x:v>44</x:v>
      </x:c>
      <x:c r="B51" s="178" t="n">
        <x:f>EDATE(Inputs!$B$4,A51-1)</x:f>
        <x:v>47529</x:v>
      </x:c>
      <x:c r="C51" s="182" t="n">
        <x:f>SUM(H51,N51,T51,Z51,AF51,AL51,AR51,AX51,BD51,BJ51)</x:f>
        <x:v>0</x:v>
      </x:c>
      <x:c r="D51" s="182" t="n">
        <x:f>SUM(I51,O51,U51,AA51,AG51,AM51,AS51,AY51,BE51,BK51)</x:f>
        <x:v>0</x:v>
      </x:c>
      <x:c r="E51" s="182" t="n">
        <x:f>SUM(J51,P51,V51,AB51,AH51,AN51,AT51,AZ51,BF51,BL51)+SUM(L51,R51,X51,AD51,AJ51,AP51,AV51,BB51,BH51,BN51)</x:f>
        <x:v>0</x:v>
      </x:c>
      <x:c r="F51" s="182" t="n">
        <x:f>SUM(M51,S51,Y51,AE51,AK51,AQ51,AW51,BC51,BI51,BO51)</x:f>
        <x:v>0</x:v>
      </x:c>
      <x:c r="G51" s="182" t="n">
        <x:f>MAX(0,Inputs!$B$12-SUM(J51,P51,V51,AB51,AH51,AN51,AT51,AZ51,BF51,BL51))</x:f>
        <x:v>1150</x:v>
      </x:c>
      <x:c r="H51" s="180" t="n">
        <x:f>M50</x:f>
        <x:v>0</x:v>
      </x:c>
      <x:c r="I51" s="180" t="n">
        <x:f>IF(H51&lt;=0,0,H51*IFERROR(INDEX(Inputs!$E$15:$E$24,MATCH(1,Inputs!$K$15:$K$24,0)),0)/12)</x:f>
        <x:v>0</x:v>
      </x:c>
      <x:c r="J51" s="180" t="n">
        <x:f>MIN(H51+I51,IF(H51&gt;0,IFERROR(INDEX(Inputs!$H$15:$H$24,MATCH(1,Inputs!$K$15:$K$24,0)),0),0))</x:f>
        <x:v>0</x:v>
      </x:c>
      <x:c r="K51" s="180" t="n">
        <x:f>MAX(0,H51+I51-J51)</x:f>
        <x:v>0</x:v>
      </x:c>
      <x:c r="L51" s="180" t="n">
        <x:f>MIN(K51,MAX(0,$G51-0))</x:f>
        <x:v>0</x:v>
      </x:c>
      <x:c r="M51" s="180" t="n">
        <x:f>MAX(0,K51-L51)</x:f>
        <x:v>0</x:v>
      </x:c>
      <x:c r="N51" s="180" t="n">
        <x:f>S50</x:f>
        <x:v>0</x:v>
      </x:c>
      <x:c r="O51" s="180" t="n">
        <x:f>IF(N51&lt;=0,0,N51*IFERROR(INDEX(Inputs!$E$15:$E$24,MATCH(2,Inputs!$K$15:$K$24,0)),0)/12)</x:f>
        <x:v>0</x:v>
      </x:c>
      <x:c r="P51" s="180" t="n">
        <x:f>MIN(N51+O51,IF(N51&gt;0,IFERROR(INDEX(Inputs!$H$15:$H$24,MATCH(2,Inputs!$K$15:$K$24,0)),0),0))</x:f>
        <x:v>0</x:v>
      </x:c>
      <x:c r="Q51" s="180" t="n">
        <x:f>MAX(0,N51+O51-P51)</x:f>
        <x:v>0</x:v>
      </x:c>
      <x:c r="R51" s="180" t="n">
        <x:f>MIN(Q51,MAX(0,$G51-SUM(K51)))</x:f>
        <x:v>0</x:v>
      </x:c>
      <x:c r="S51" s="180" t="n">
        <x:f>MAX(0,Q51-R51)</x:f>
        <x:v>0</x:v>
      </x:c>
      <x:c r="T51" s="180" t="n">
        <x:f>Y50</x:f>
        <x:v>0</x:v>
      </x:c>
      <x:c r="U51" s="180" t="n">
        <x:f>IF(T51&lt;=0,0,T51*IFERROR(INDEX(Inputs!$E$15:$E$24,MATCH(3,Inputs!$K$15:$K$24,0)),0)/12)</x:f>
        <x:v>0</x:v>
      </x:c>
      <x:c r="V51" s="180" t="n">
        <x:f>MIN(T51+U51,IF(T51&gt;0,IFERROR(INDEX(Inputs!$H$15:$H$24,MATCH(3,Inputs!$K$15:$K$24,0)),0),0))</x:f>
        <x:v>0</x:v>
      </x:c>
      <x:c r="W51" s="180" t="n">
        <x:f>MAX(0,T51+U51-V51)</x:f>
        <x:v>0</x:v>
      </x:c>
      <x:c r="X51" s="180" t="n">
        <x:f>MIN(W51,MAX(0,$G51-SUM(K51,Q51)))</x:f>
        <x:v>0</x:v>
      </x:c>
      <x:c r="Y51" s="180" t="n">
        <x:f>MAX(0,W51-X51)</x:f>
        <x:v>0</x:v>
      </x:c>
      <x:c r="Z51" s="180" t="n">
        <x:f>AE50</x:f>
        <x:v>0</x:v>
      </x:c>
      <x:c r="AA51" s="180" t="n">
        <x:f>IF(Z51&lt;=0,0,Z51*IFERROR(INDEX(Inputs!$E$15:$E$24,MATCH(4,Inputs!$K$15:$K$24,0)),0)/12)</x:f>
        <x:v>0</x:v>
      </x:c>
      <x:c r="AB51" s="180" t="n">
        <x:f>MIN(Z51+AA51,IF(Z51&gt;0,IFERROR(INDEX(Inputs!$H$15:$H$24,MATCH(4,Inputs!$K$15:$K$24,0)),0),0))</x:f>
        <x:v>0</x:v>
      </x:c>
      <x:c r="AC51" s="180" t="n">
        <x:f>MAX(0,Z51+AA51-AB51)</x:f>
        <x:v>0</x:v>
      </x:c>
      <x:c r="AD51" s="180" t="n">
        <x:f>MIN(AC51,MAX(0,$G51-SUM(K51,Q51,W51)))</x:f>
        <x:v>0</x:v>
      </x:c>
      <x:c r="AE51" s="180" t="n">
        <x:f>MAX(0,AC51-AD51)</x:f>
        <x:v>0</x:v>
      </x:c>
      <x:c r="AF51" s="180" t="n">
        <x:f>AK50</x:f>
        <x:v>0</x:v>
      </x:c>
      <x:c r="AG51" s="180" t="n">
        <x:f>IF(AF51&lt;=0,0,AF51*IFERROR(INDEX(Inputs!$E$15:$E$24,MATCH(5,Inputs!$K$15:$K$24,0)),0)/12)</x:f>
        <x:v>0</x:v>
      </x:c>
      <x:c r="AH51" s="180" t="n">
        <x:f>MIN(AF51+AG51,IF(AF51&gt;0,IFERROR(INDEX(Inputs!$H$15:$H$24,MATCH(5,Inputs!$K$15:$K$24,0)),0),0))</x:f>
        <x:v>0</x:v>
      </x:c>
      <x:c r="AI51" s="180" t="n">
        <x:f>MAX(0,AF51+AG51-AH51)</x:f>
        <x:v>0</x:v>
      </x:c>
      <x:c r="AJ51" s="180" t="n">
        <x:f>MIN(AI51,MAX(0,$G51-SUM(K51,Q51,W51,AC51)))</x:f>
        <x:v>0</x:v>
      </x:c>
      <x:c r="AK51" s="180" t="n">
        <x:f>MAX(0,AI51-AJ51)</x:f>
        <x:v>0</x:v>
      </x:c>
      <x:c r="AL51" s="180" t="n">
        <x:f>AQ50</x:f>
        <x:v>0</x:v>
      </x:c>
      <x:c r="AM51" s="180" t="n">
        <x:f>IF(AL51&lt;=0,0,AL51*IFERROR(INDEX(Inputs!$E$15:$E$24,MATCH(6,Inputs!$K$15:$K$24,0)),0)/12)</x:f>
        <x:v>0</x:v>
      </x:c>
      <x:c r="AN51" s="180" t="n">
        <x:f>MIN(AL51+AM51,IF(AL51&gt;0,IFERROR(INDEX(Inputs!$H$15:$H$24,MATCH(6,Inputs!$K$15:$K$24,0)),0),0))</x:f>
        <x:v>0</x:v>
      </x:c>
      <x:c r="AO51" s="180" t="n">
        <x:f>MAX(0,AL51+AM51-AN51)</x:f>
        <x:v>0</x:v>
      </x:c>
      <x:c r="AP51" s="180" t="n">
        <x:f>MIN(AO51,MAX(0,$G51-SUM(K51,Q51,W51,AC51,AI51)))</x:f>
        <x:v>0</x:v>
      </x:c>
      <x:c r="AQ51" s="180" t="n">
        <x:f>MAX(0,AO51-AP51)</x:f>
        <x:v>0</x:v>
      </x:c>
      <x:c r="AR51" s="180" t="n">
        <x:f>AW50</x:f>
        <x:v>0</x:v>
      </x:c>
      <x:c r="AS51" s="180" t="n">
        <x:f>IF(AR51&lt;=0,0,AR51*IFERROR(INDEX(Inputs!$E$15:$E$24,MATCH(7,Inputs!$K$15:$K$24,0)),0)/12)</x:f>
        <x:v>0</x:v>
      </x:c>
      <x:c r="AT51" s="180" t="n">
        <x:f>MIN(AR51+AS51,IF(AR51&gt;0,IFERROR(INDEX(Inputs!$H$15:$H$24,MATCH(7,Inputs!$K$15:$K$24,0)),0),0))</x:f>
        <x:v>0</x:v>
      </x:c>
      <x:c r="AU51" s="180" t="n">
        <x:f>MAX(0,AR51+AS51-AT51)</x:f>
        <x:v>0</x:v>
      </x:c>
      <x:c r="AV51" s="180" t="n">
        <x:f>MIN(AU51,MAX(0,$G51-SUM(K51,Q51,W51,AC51,AI51,AO51)))</x:f>
        <x:v>0</x:v>
      </x:c>
      <x:c r="AW51" s="180" t="n">
        <x:f>MAX(0,AU51-AV51)</x:f>
        <x:v>0</x:v>
      </x:c>
      <x:c r="AX51" s="180" t="n">
        <x:f>BC50</x:f>
        <x:v>0</x:v>
      </x:c>
      <x:c r="AY51" s="180" t="n">
        <x:f>IF(AX51&lt;=0,0,AX51*IFERROR(INDEX(Inputs!$E$15:$E$24,MATCH(8,Inputs!$K$15:$K$24,0)),0)/12)</x:f>
        <x:v>0</x:v>
      </x:c>
      <x:c r="AZ51" s="180" t="n">
        <x:f>MIN(AX51+AY51,IF(AX51&gt;0,IFERROR(INDEX(Inputs!$H$15:$H$24,MATCH(8,Inputs!$K$15:$K$24,0)),0),0))</x:f>
        <x:v>0</x:v>
      </x:c>
      <x:c r="BA51" s="180" t="n">
        <x:f>MAX(0,AX51+AY51-AZ51)</x:f>
        <x:v>0</x:v>
      </x:c>
      <x:c r="BB51" s="180" t="n">
        <x:f>MIN(BA51,MAX(0,$G51-SUM(K51,Q51,W51,AC51,AI51,AO51,AU51)))</x:f>
        <x:v>0</x:v>
      </x:c>
      <x:c r="BC51" s="180" t="n">
        <x:f>MAX(0,BA51-BB51)</x:f>
        <x:v>0</x:v>
      </x:c>
      <x:c r="BD51" s="180" t="n">
        <x:f>BI50</x:f>
        <x:v>0</x:v>
      </x:c>
      <x:c r="BE51" s="180" t="n">
        <x:f>IF(BD51&lt;=0,0,BD51*IFERROR(INDEX(Inputs!$E$15:$E$24,MATCH(9,Inputs!$K$15:$K$24,0)),0)/12)</x:f>
        <x:v>0</x:v>
      </x:c>
      <x:c r="BF51" s="180" t="n">
        <x:f>MIN(BD51+BE51,IF(BD51&gt;0,IFERROR(INDEX(Inputs!$H$15:$H$24,MATCH(9,Inputs!$K$15:$K$24,0)),0),0))</x:f>
        <x:v>0</x:v>
      </x:c>
      <x:c r="BG51" s="180" t="n">
        <x:f>MAX(0,BD51+BE51-BF51)</x:f>
        <x:v>0</x:v>
      </x:c>
      <x:c r="BH51" s="180" t="n">
        <x:f>MIN(BG51,MAX(0,$G51-SUM(K51,Q51,W51,AC51,AI51,AO51,AU51,BA51)))</x:f>
        <x:v>0</x:v>
      </x:c>
      <x:c r="BI51" s="180" t="n">
        <x:f>MAX(0,BG51-BH51)</x:f>
        <x:v>0</x:v>
      </x:c>
      <x:c r="BJ51" s="180" t="n">
        <x:f>BO50</x:f>
        <x:v>0</x:v>
      </x:c>
      <x:c r="BK51" s="180" t="n">
        <x:f>IF(BJ51&lt;=0,0,BJ51*IFERROR(INDEX(Inputs!$E$15:$E$24,MATCH(10,Inputs!$K$15:$K$24,0)),0)/12)</x:f>
        <x:v>0</x:v>
      </x:c>
      <x:c r="BL51" s="180" t="n">
        <x:f>MIN(BJ51+BK51,IF(BJ51&gt;0,IFERROR(INDEX(Inputs!$H$15:$H$24,MATCH(10,Inputs!$K$15:$K$24,0)),0),0))</x:f>
        <x:v>0</x:v>
      </x:c>
      <x:c r="BM51" s="180" t="n">
        <x:f>MAX(0,BJ51+BK51-BL51)</x:f>
        <x:v>0</x:v>
      </x:c>
      <x:c r="BN51" s="180" t="n">
        <x:f>MIN(BM51,MAX(0,$G51-SUM(K51,Q51,W51,AC51,AI51,AO51,AU51,BA51,BG51)))</x:f>
        <x:v>0</x:v>
      </x:c>
      <x:c r="BO51" s="192" t="n">
        <x:f>MAX(0,BM51-BN51)</x:f>
        <x:v>0</x:v>
      </x:c>
    </x:row>
    <x:row r="52">
      <x:c r="A52" s="191" t="n">
        <x:f>45</x:f>
        <x:v>45</x:v>
      </x:c>
      <x:c r="B52" s="178" t="n">
        <x:f>EDATE(Inputs!$B$4,A52-1)</x:f>
        <x:v>47557</x:v>
      </x:c>
      <x:c r="C52" s="182" t="n">
        <x:f>SUM(H52,N52,T52,Z52,AF52,AL52,AR52,AX52,BD52,BJ52)</x:f>
        <x:v>0</x:v>
      </x:c>
      <x:c r="D52" s="182" t="n">
        <x:f>SUM(I52,O52,U52,AA52,AG52,AM52,AS52,AY52,BE52,BK52)</x:f>
        <x:v>0</x:v>
      </x:c>
      <x:c r="E52" s="182" t="n">
        <x:f>SUM(J52,P52,V52,AB52,AH52,AN52,AT52,AZ52,BF52,BL52)+SUM(L52,R52,X52,AD52,AJ52,AP52,AV52,BB52,BH52,BN52)</x:f>
        <x:v>0</x:v>
      </x:c>
      <x:c r="F52" s="182" t="n">
        <x:f>SUM(M52,S52,Y52,AE52,AK52,AQ52,AW52,BC52,BI52,BO52)</x:f>
        <x:v>0</x:v>
      </x:c>
      <x:c r="G52" s="182" t="n">
        <x:f>MAX(0,Inputs!$B$12-SUM(J52,P52,V52,AB52,AH52,AN52,AT52,AZ52,BF52,BL52))</x:f>
        <x:v>1150</x:v>
      </x:c>
      <x:c r="H52" s="180" t="n">
        <x:f>M51</x:f>
        <x:v>0</x:v>
      </x:c>
      <x:c r="I52" s="180" t="n">
        <x:f>IF(H52&lt;=0,0,H52*IFERROR(INDEX(Inputs!$E$15:$E$24,MATCH(1,Inputs!$K$15:$K$24,0)),0)/12)</x:f>
        <x:v>0</x:v>
      </x:c>
      <x:c r="J52" s="180" t="n">
        <x:f>MIN(H52+I52,IF(H52&gt;0,IFERROR(INDEX(Inputs!$H$15:$H$24,MATCH(1,Inputs!$K$15:$K$24,0)),0),0))</x:f>
        <x:v>0</x:v>
      </x:c>
      <x:c r="K52" s="180" t="n">
        <x:f>MAX(0,H52+I52-J52)</x:f>
        <x:v>0</x:v>
      </x:c>
      <x:c r="L52" s="180" t="n">
        <x:f>MIN(K52,MAX(0,$G52-0))</x:f>
        <x:v>0</x:v>
      </x:c>
      <x:c r="M52" s="180" t="n">
        <x:f>MAX(0,K52-L52)</x:f>
        <x:v>0</x:v>
      </x:c>
      <x:c r="N52" s="180" t="n">
        <x:f>S51</x:f>
        <x:v>0</x:v>
      </x:c>
      <x:c r="O52" s="180" t="n">
        <x:f>IF(N52&lt;=0,0,N52*IFERROR(INDEX(Inputs!$E$15:$E$24,MATCH(2,Inputs!$K$15:$K$24,0)),0)/12)</x:f>
        <x:v>0</x:v>
      </x:c>
      <x:c r="P52" s="180" t="n">
        <x:f>MIN(N52+O52,IF(N52&gt;0,IFERROR(INDEX(Inputs!$H$15:$H$24,MATCH(2,Inputs!$K$15:$K$24,0)),0),0))</x:f>
        <x:v>0</x:v>
      </x:c>
      <x:c r="Q52" s="180" t="n">
        <x:f>MAX(0,N52+O52-P52)</x:f>
        <x:v>0</x:v>
      </x:c>
      <x:c r="R52" s="180" t="n">
        <x:f>MIN(Q52,MAX(0,$G52-SUM(K52)))</x:f>
        <x:v>0</x:v>
      </x:c>
      <x:c r="S52" s="180" t="n">
        <x:f>MAX(0,Q52-R52)</x:f>
        <x:v>0</x:v>
      </x:c>
      <x:c r="T52" s="180" t="n">
        <x:f>Y51</x:f>
        <x:v>0</x:v>
      </x:c>
      <x:c r="U52" s="180" t="n">
        <x:f>IF(T52&lt;=0,0,T52*IFERROR(INDEX(Inputs!$E$15:$E$24,MATCH(3,Inputs!$K$15:$K$24,0)),0)/12)</x:f>
        <x:v>0</x:v>
      </x:c>
      <x:c r="V52" s="180" t="n">
        <x:f>MIN(T52+U52,IF(T52&gt;0,IFERROR(INDEX(Inputs!$H$15:$H$24,MATCH(3,Inputs!$K$15:$K$24,0)),0),0))</x:f>
        <x:v>0</x:v>
      </x:c>
      <x:c r="W52" s="180" t="n">
        <x:f>MAX(0,T52+U52-V52)</x:f>
        <x:v>0</x:v>
      </x:c>
      <x:c r="X52" s="180" t="n">
        <x:f>MIN(W52,MAX(0,$G52-SUM(K52,Q52)))</x:f>
        <x:v>0</x:v>
      </x:c>
      <x:c r="Y52" s="180" t="n">
        <x:f>MAX(0,W52-X52)</x:f>
        <x:v>0</x:v>
      </x:c>
      <x:c r="Z52" s="180" t="n">
        <x:f>AE51</x:f>
        <x:v>0</x:v>
      </x:c>
      <x:c r="AA52" s="180" t="n">
        <x:f>IF(Z52&lt;=0,0,Z52*IFERROR(INDEX(Inputs!$E$15:$E$24,MATCH(4,Inputs!$K$15:$K$24,0)),0)/12)</x:f>
        <x:v>0</x:v>
      </x:c>
      <x:c r="AB52" s="180" t="n">
        <x:f>MIN(Z52+AA52,IF(Z52&gt;0,IFERROR(INDEX(Inputs!$H$15:$H$24,MATCH(4,Inputs!$K$15:$K$24,0)),0),0))</x:f>
        <x:v>0</x:v>
      </x:c>
      <x:c r="AC52" s="180" t="n">
        <x:f>MAX(0,Z52+AA52-AB52)</x:f>
        <x:v>0</x:v>
      </x:c>
      <x:c r="AD52" s="180" t="n">
        <x:f>MIN(AC52,MAX(0,$G52-SUM(K52,Q52,W52)))</x:f>
        <x:v>0</x:v>
      </x:c>
      <x:c r="AE52" s="180" t="n">
        <x:f>MAX(0,AC52-AD52)</x:f>
        <x:v>0</x:v>
      </x:c>
      <x:c r="AF52" s="180" t="n">
        <x:f>AK51</x:f>
        <x:v>0</x:v>
      </x:c>
      <x:c r="AG52" s="180" t="n">
        <x:f>IF(AF52&lt;=0,0,AF52*IFERROR(INDEX(Inputs!$E$15:$E$24,MATCH(5,Inputs!$K$15:$K$24,0)),0)/12)</x:f>
        <x:v>0</x:v>
      </x:c>
      <x:c r="AH52" s="180" t="n">
        <x:f>MIN(AF52+AG52,IF(AF52&gt;0,IFERROR(INDEX(Inputs!$H$15:$H$24,MATCH(5,Inputs!$K$15:$K$24,0)),0),0))</x:f>
        <x:v>0</x:v>
      </x:c>
      <x:c r="AI52" s="180" t="n">
        <x:f>MAX(0,AF52+AG52-AH52)</x:f>
        <x:v>0</x:v>
      </x:c>
      <x:c r="AJ52" s="180" t="n">
        <x:f>MIN(AI52,MAX(0,$G52-SUM(K52,Q52,W52,AC52)))</x:f>
        <x:v>0</x:v>
      </x:c>
      <x:c r="AK52" s="180" t="n">
        <x:f>MAX(0,AI52-AJ52)</x:f>
        <x:v>0</x:v>
      </x:c>
      <x:c r="AL52" s="180" t="n">
        <x:f>AQ51</x:f>
        <x:v>0</x:v>
      </x:c>
      <x:c r="AM52" s="180" t="n">
        <x:f>IF(AL52&lt;=0,0,AL52*IFERROR(INDEX(Inputs!$E$15:$E$24,MATCH(6,Inputs!$K$15:$K$24,0)),0)/12)</x:f>
        <x:v>0</x:v>
      </x:c>
      <x:c r="AN52" s="180" t="n">
        <x:f>MIN(AL52+AM52,IF(AL52&gt;0,IFERROR(INDEX(Inputs!$H$15:$H$24,MATCH(6,Inputs!$K$15:$K$24,0)),0),0))</x:f>
        <x:v>0</x:v>
      </x:c>
      <x:c r="AO52" s="180" t="n">
        <x:f>MAX(0,AL52+AM52-AN52)</x:f>
        <x:v>0</x:v>
      </x:c>
      <x:c r="AP52" s="180" t="n">
        <x:f>MIN(AO52,MAX(0,$G52-SUM(K52,Q52,W52,AC52,AI52)))</x:f>
        <x:v>0</x:v>
      </x:c>
      <x:c r="AQ52" s="180" t="n">
        <x:f>MAX(0,AO52-AP52)</x:f>
        <x:v>0</x:v>
      </x:c>
      <x:c r="AR52" s="180" t="n">
        <x:f>AW51</x:f>
        <x:v>0</x:v>
      </x:c>
      <x:c r="AS52" s="180" t="n">
        <x:f>IF(AR52&lt;=0,0,AR52*IFERROR(INDEX(Inputs!$E$15:$E$24,MATCH(7,Inputs!$K$15:$K$24,0)),0)/12)</x:f>
        <x:v>0</x:v>
      </x:c>
      <x:c r="AT52" s="180" t="n">
        <x:f>MIN(AR52+AS52,IF(AR52&gt;0,IFERROR(INDEX(Inputs!$H$15:$H$24,MATCH(7,Inputs!$K$15:$K$24,0)),0),0))</x:f>
        <x:v>0</x:v>
      </x:c>
      <x:c r="AU52" s="180" t="n">
        <x:f>MAX(0,AR52+AS52-AT52)</x:f>
        <x:v>0</x:v>
      </x:c>
      <x:c r="AV52" s="180" t="n">
        <x:f>MIN(AU52,MAX(0,$G52-SUM(K52,Q52,W52,AC52,AI52,AO52)))</x:f>
        <x:v>0</x:v>
      </x:c>
      <x:c r="AW52" s="180" t="n">
        <x:f>MAX(0,AU52-AV52)</x:f>
        <x:v>0</x:v>
      </x:c>
      <x:c r="AX52" s="180" t="n">
        <x:f>BC51</x:f>
        <x:v>0</x:v>
      </x:c>
      <x:c r="AY52" s="180" t="n">
        <x:f>IF(AX52&lt;=0,0,AX52*IFERROR(INDEX(Inputs!$E$15:$E$24,MATCH(8,Inputs!$K$15:$K$24,0)),0)/12)</x:f>
        <x:v>0</x:v>
      </x:c>
      <x:c r="AZ52" s="180" t="n">
        <x:f>MIN(AX52+AY52,IF(AX52&gt;0,IFERROR(INDEX(Inputs!$H$15:$H$24,MATCH(8,Inputs!$K$15:$K$24,0)),0),0))</x:f>
        <x:v>0</x:v>
      </x:c>
      <x:c r="BA52" s="180" t="n">
        <x:f>MAX(0,AX52+AY52-AZ52)</x:f>
        <x:v>0</x:v>
      </x:c>
      <x:c r="BB52" s="180" t="n">
        <x:f>MIN(BA52,MAX(0,$G52-SUM(K52,Q52,W52,AC52,AI52,AO52,AU52)))</x:f>
        <x:v>0</x:v>
      </x:c>
      <x:c r="BC52" s="180" t="n">
        <x:f>MAX(0,BA52-BB52)</x:f>
        <x:v>0</x:v>
      </x:c>
      <x:c r="BD52" s="180" t="n">
        <x:f>BI51</x:f>
        <x:v>0</x:v>
      </x:c>
      <x:c r="BE52" s="180" t="n">
        <x:f>IF(BD52&lt;=0,0,BD52*IFERROR(INDEX(Inputs!$E$15:$E$24,MATCH(9,Inputs!$K$15:$K$24,0)),0)/12)</x:f>
        <x:v>0</x:v>
      </x:c>
      <x:c r="BF52" s="180" t="n">
        <x:f>MIN(BD52+BE52,IF(BD52&gt;0,IFERROR(INDEX(Inputs!$H$15:$H$24,MATCH(9,Inputs!$K$15:$K$24,0)),0),0))</x:f>
        <x:v>0</x:v>
      </x:c>
      <x:c r="BG52" s="180" t="n">
        <x:f>MAX(0,BD52+BE52-BF52)</x:f>
        <x:v>0</x:v>
      </x:c>
      <x:c r="BH52" s="180" t="n">
        <x:f>MIN(BG52,MAX(0,$G52-SUM(K52,Q52,W52,AC52,AI52,AO52,AU52,BA52)))</x:f>
        <x:v>0</x:v>
      </x:c>
      <x:c r="BI52" s="180" t="n">
        <x:f>MAX(0,BG52-BH52)</x:f>
        <x:v>0</x:v>
      </x:c>
      <x:c r="BJ52" s="180" t="n">
        <x:f>BO51</x:f>
        <x:v>0</x:v>
      </x:c>
      <x:c r="BK52" s="180" t="n">
        <x:f>IF(BJ52&lt;=0,0,BJ52*IFERROR(INDEX(Inputs!$E$15:$E$24,MATCH(10,Inputs!$K$15:$K$24,0)),0)/12)</x:f>
        <x:v>0</x:v>
      </x:c>
      <x:c r="BL52" s="180" t="n">
        <x:f>MIN(BJ52+BK52,IF(BJ52&gt;0,IFERROR(INDEX(Inputs!$H$15:$H$24,MATCH(10,Inputs!$K$15:$K$24,0)),0),0))</x:f>
        <x:v>0</x:v>
      </x:c>
      <x:c r="BM52" s="180" t="n">
        <x:f>MAX(0,BJ52+BK52-BL52)</x:f>
        <x:v>0</x:v>
      </x:c>
      <x:c r="BN52" s="180" t="n">
        <x:f>MIN(BM52,MAX(0,$G52-SUM(K52,Q52,W52,AC52,AI52,AO52,AU52,BA52,BG52)))</x:f>
        <x:v>0</x:v>
      </x:c>
      <x:c r="BO52" s="192" t="n">
        <x:f>MAX(0,BM52-BN52)</x:f>
        <x:v>0</x:v>
      </x:c>
    </x:row>
    <x:row r="53">
      <x:c r="A53" s="191" t="n">
        <x:f>46</x:f>
        <x:v>46</x:v>
      </x:c>
      <x:c r="B53" s="178" t="n">
        <x:f>EDATE(Inputs!$B$4,A53-1)</x:f>
        <x:v>47588</x:v>
      </x:c>
      <x:c r="C53" s="182" t="n">
        <x:f>SUM(H53,N53,T53,Z53,AF53,AL53,AR53,AX53,BD53,BJ53)</x:f>
        <x:v>0</x:v>
      </x:c>
      <x:c r="D53" s="182" t="n">
        <x:f>SUM(I53,O53,U53,AA53,AG53,AM53,AS53,AY53,BE53,BK53)</x:f>
        <x:v>0</x:v>
      </x:c>
      <x:c r="E53" s="182" t="n">
        <x:f>SUM(J53,P53,V53,AB53,AH53,AN53,AT53,AZ53,BF53,BL53)+SUM(L53,R53,X53,AD53,AJ53,AP53,AV53,BB53,BH53,BN53)</x:f>
        <x:v>0</x:v>
      </x:c>
      <x:c r="F53" s="182" t="n">
        <x:f>SUM(M53,S53,Y53,AE53,AK53,AQ53,AW53,BC53,BI53,BO53)</x:f>
        <x:v>0</x:v>
      </x:c>
      <x:c r="G53" s="182" t="n">
        <x:f>MAX(0,Inputs!$B$12-SUM(J53,P53,V53,AB53,AH53,AN53,AT53,AZ53,BF53,BL53))</x:f>
        <x:v>1150</x:v>
      </x:c>
      <x:c r="H53" s="180" t="n">
        <x:f>M52</x:f>
        <x:v>0</x:v>
      </x:c>
      <x:c r="I53" s="180" t="n">
        <x:f>IF(H53&lt;=0,0,H53*IFERROR(INDEX(Inputs!$E$15:$E$24,MATCH(1,Inputs!$K$15:$K$24,0)),0)/12)</x:f>
        <x:v>0</x:v>
      </x:c>
      <x:c r="J53" s="180" t="n">
        <x:f>MIN(H53+I53,IF(H53&gt;0,IFERROR(INDEX(Inputs!$H$15:$H$24,MATCH(1,Inputs!$K$15:$K$24,0)),0),0))</x:f>
        <x:v>0</x:v>
      </x:c>
      <x:c r="K53" s="180" t="n">
        <x:f>MAX(0,H53+I53-J53)</x:f>
        <x:v>0</x:v>
      </x:c>
      <x:c r="L53" s="180" t="n">
        <x:f>MIN(K53,MAX(0,$G53-0))</x:f>
        <x:v>0</x:v>
      </x:c>
      <x:c r="M53" s="180" t="n">
        <x:f>MAX(0,K53-L53)</x:f>
        <x:v>0</x:v>
      </x:c>
      <x:c r="N53" s="180" t="n">
        <x:f>S52</x:f>
        <x:v>0</x:v>
      </x:c>
      <x:c r="O53" s="180" t="n">
        <x:f>IF(N53&lt;=0,0,N53*IFERROR(INDEX(Inputs!$E$15:$E$24,MATCH(2,Inputs!$K$15:$K$24,0)),0)/12)</x:f>
        <x:v>0</x:v>
      </x:c>
      <x:c r="P53" s="180" t="n">
        <x:f>MIN(N53+O53,IF(N53&gt;0,IFERROR(INDEX(Inputs!$H$15:$H$24,MATCH(2,Inputs!$K$15:$K$24,0)),0),0))</x:f>
        <x:v>0</x:v>
      </x:c>
      <x:c r="Q53" s="180" t="n">
        <x:f>MAX(0,N53+O53-P53)</x:f>
        <x:v>0</x:v>
      </x:c>
      <x:c r="R53" s="180" t="n">
        <x:f>MIN(Q53,MAX(0,$G53-SUM(K53)))</x:f>
        <x:v>0</x:v>
      </x:c>
      <x:c r="S53" s="180" t="n">
        <x:f>MAX(0,Q53-R53)</x:f>
        <x:v>0</x:v>
      </x:c>
      <x:c r="T53" s="180" t="n">
        <x:f>Y52</x:f>
        <x:v>0</x:v>
      </x:c>
      <x:c r="U53" s="180" t="n">
        <x:f>IF(T53&lt;=0,0,T53*IFERROR(INDEX(Inputs!$E$15:$E$24,MATCH(3,Inputs!$K$15:$K$24,0)),0)/12)</x:f>
        <x:v>0</x:v>
      </x:c>
      <x:c r="V53" s="180" t="n">
        <x:f>MIN(T53+U53,IF(T53&gt;0,IFERROR(INDEX(Inputs!$H$15:$H$24,MATCH(3,Inputs!$K$15:$K$24,0)),0),0))</x:f>
        <x:v>0</x:v>
      </x:c>
      <x:c r="W53" s="180" t="n">
        <x:f>MAX(0,T53+U53-V53)</x:f>
        <x:v>0</x:v>
      </x:c>
      <x:c r="X53" s="180" t="n">
        <x:f>MIN(W53,MAX(0,$G53-SUM(K53,Q53)))</x:f>
        <x:v>0</x:v>
      </x:c>
      <x:c r="Y53" s="180" t="n">
        <x:f>MAX(0,W53-X53)</x:f>
        <x:v>0</x:v>
      </x:c>
      <x:c r="Z53" s="180" t="n">
        <x:f>AE52</x:f>
        <x:v>0</x:v>
      </x:c>
      <x:c r="AA53" s="180" t="n">
        <x:f>IF(Z53&lt;=0,0,Z53*IFERROR(INDEX(Inputs!$E$15:$E$24,MATCH(4,Inputs!$K$15:$K$24,0)),0)/12)</x:f>
        <x:v>0</x:v>
      </x:c>
      <x:c r="AB53" s="180" t="n">
        <x:f>MIN(Z53+AA53,IF(Z53&gt;0,IFERROR(INDEX(Inputs!$H$15:$H$24,MATCH(4,Inputs!$K$15:$K$24,0)),0),0))</x:f>
        <x:v>0</x:v>
      </x:c>
      <x:c r="AC53" s="180" t="n">
        <x:f>MAX(0,Z53+AA53-AB53)</x:f>
        <x:v>0</x:v>
      </x:c>
      <x:c r="AD53" s="180" t="n">
        <x:f>MIN(AC53,MAX(0,$G53-SUM(K53,Q53,W53)))</x:f>
        <x:v>0</x:v>
      </x:c>
      <x:c r="AE53" s="180" t="n">
        <x:f>MAX(0,AC53-AD53)</x:f>
        <x:v>0</x:v>
      </x:c>
      <x:c r="AF53" s="180" t="n">
        <x:f>AK52</x:f>
        <x:v>0</x:v>
      </x:c>
      <x:c r="AG53" s="180" t="n">
        <x:f>IF(AF53&lt;=0,0,AF53*IFERROR(INDEX(Inputs!$E$15:$E$24,MATCH(5,Inputs!$K$15:$K$24,0)),0)/12)</x:f>
        <x:v>0</x:v>
      </x:c>
      <x:c r="AH53" s="180" t="n">
        <x:f>MIN(AF53+AG53,IF(AF53&gt;0,IFERROR(INDEX(Inputs!$H$15:$H$24,MATCH(5,Inputs!$K$15:$K$24,0)),0),0))</x:f>
        <x:v>0</x:v>
      </x:c>
      <x:c r="AI53" s="180" t="n">
        <x:f>MAX(0,AF53+AG53-AH53)</x:f>
        <x:v>0</x:v>
      </x:c>
      <x:c r="AJ53" s="180" t="n">
        <x:f>MIN(AI53,MAX(0,$G53-SUM(K53,Q53,W53,AC53)))</x:f>
        <x:v>0</x:v>
      </x:c>
      <x:c r="AK53" s="180" t="n">
        <x:f>MAX(0,AI53-AJ53)</x:f>
        <x:v>0</x:v>
      </x:c>
      <x:c r="AL53" s="180" t="n">
        <x:f>AQ52</x:f>
        <x:v>0</x:v>
      </x:c>
      <x:c r="AM53" s="180" t="n">
        <x:f>IF(AL53&lt;=0,0,AL53*IFERROR(INDEX(Inputs!$E$15:$E$24,MATCH(6,Inputs!$K$15:$K$24,0)),0)/12)</x:f>
        <x:v>0</x:v>
      </x:c>
      <x:c r="AN53" s="180" t="n">
        <x:f>MIN(AL53+AM53,IF(AL53&gt;0,IFERROR(INDEX(Inputs!$H$15:$H$24,MATCH(6,Inputs!$K$15:$K$24,0)),0),0))</x:f>
        <x:v>0</x:v>
      </x:c>
      <x:c r="AO53" s="180" t="n">
        <x:f>MAX(0,AL53+AM53-AN53)</x:f>
        <x:v>0</x:v>
      </x:c>
      <x:c r="AP53" s="180" t="n">
        <x:f>MIN(AO53,MAX(0,$G53-SUM(K53,Q53,W53,AC53,AI53)))</x:f>
        <x:v>0</x:v>
      </x:c>
      <x:c r="AQ53" s="180" t="n">
        <x:f>MAX(0,AO53-AP53)</x:f>
        <x:v>0</x:v>
      </x:c>
      <x:c r="AR53" s="180" t="n">
        <x:f>AW52</x:f>
        <x:v>0</x:v>
      </x:c>
      <x:c r="AS53" s="180" t="n">
        <x:f>IF(AR53&lt;=0,0,AR53*IFERROR(INDEX(Inputs!$E$15:$E$24,MATCH(7,Inputs!$K$15:$K$24,0)),0)/12)</x:f>
        <x:v>0</x:v>
      </x:c>
      <x:c r="AT53" s="180" t="n">
        <x:f>MIN(AR53+AS53,IF(AR53&gt;0,IFERROR(INDEX(Inputs!$H$15:$H$24,MATCH(7,Inputs!$K$15:$K$24,0)),0),0))</x:f>
        <x:v>0</x:v>
      </x:c>
      <x:c r="AU53" s="180" t="n">
        <x:f>MAX(0,AR53+AS53-AT53)</x:f>
        <x:v>0</x:v>
      </x:c>
      <x:c r="AV53" s="180" t="n">
        <x:f>MIN(AU53,MAX(0,$G53-SUM(K53,Q53,W53,AC53,AI53,AO53)))</x:f>
        <x:v>0</x:v>
      </x:c>
      <x:c r="AW53" s="180" t="n">
        <x:f>MAX(0,AU53-AV53)</x:f>
        <x:v>0</x:v>
      </x:c>
      <x:c r="AX53" s="180" t="n">
        <x:f>BC52</x:f>
        <x:v>0</x:v>
      </x:c>
      <x:c r="AY53" s="180" t="n">
        <x:f>IF(AX53&lt;=0,0,AX53*IFERROR(INDEX(Inputs!$E$15:$E$24,MATCH(8,Inputs!$K$15:$K$24,0)),0)/12)</x:f>
        <x:v>0</x:v>
      </x:c>
      <x:c r="AZ53" s="180" t="n">
        <x:f>MIN(AX53+AY53,IF(AX53&gt;0,IFERROR(INDEX(Inputs!$H$15:$H$24,MATCH(8,Inputs!$K$15:$K$24,0)),0),0))</x:f>
        <x:v>0</x:v>
      </x:c>
      <x:c r="BA53" s="180" t="n">
        <x:f>MAX(0,AX53+AY53-AZ53)</x:f>
        <x:v>0</x:v>
      </x:c>
      <x:c r="BB53" s="180" t="n">
        <x:f>MIN(BA53,MAX(0,$G53-SUM(K53,Q53,W53,AC53,AI53,AO53,AU53)))</x:f>
        <x:v>0</x:v>
      </x:c>
      <x:c r="BC53" s="180" t="n">
        <x:f>MAX(0,BA53-BB53)</x:f>
        <x:v>0</x:v>
      </x:c>
      <x:c r="BD53" s="180" t="n">
        <x:f>BI52</x:f>
        <x:v>0</x:v>
      </x:c>
      <x:c r="BE53" s="180" t="n">
        <x:f>IF(BD53&lt;=0,0,BD53*IFERROR(INDEX(Inputs!$E$15:$E$24,MATCH(9,Inputs!$K$15:$K$24,0)),0)/12)</x:f>
        <x:v>0</x:v>
      </x:c>
      <x:c r="BF53" s="180" t="n">
        <x:f>MIN(BD53+BE53,IF(BD53&gt;0,IFERROR(INDEX(Inputs!$H$15:$H$24,MATCH(9,Inputs!$K$15:$K$24,0)),0),0))</x:f>
        <x:v>0</x:v>
      </x:c>
      <x:c r="BG53" s="180" t="n">
        <x:f>MAX(0,BD53+BE53-BF53)</x:f>
        <x:v>0</x:v>
      </x:c>
      <x:c r="BH53" s="180" t="n">
        <x:f>MIN(BG53,MAX(0,$G53-SUM(K53,Q53,W53,AC53,AI53,AO53,AU53,BA53)))</x:f>
        <x:v>0</x:v>
      </x:c>
      <x:c r="BI53" s="180" t="n">
        <x:f>MAX(0,BG53-BH53)</x:f>
        <x:v>0</x:v>
      </x:c>
      <x:c r="BJ53" s="180" t="n">
        <x:f>BO52</x:f>
        <x:v>0</x:v>
      </x:c>
      <x:c r="BK53" s="180" t="n">
        <x:f>IF(BJ53&lt;=0,0,BJ53*IFERROR(INDEX(Inputs!$E$15:$E$24,MATCH(10,Inputs!$K$15:$K$24,0)),0)/12)</x:f>
        <x:v>0</x:v>
      </x:c>
      <x:c r="BL53" s="180" t="n">
        <x:f>MIN(BJ53+BK53,IF(BJ53&gt;0,IFERROR(INDEX(Inputs!$H$15:$H$24,MATCH(10,Inputs!$K$15:$K$24,0)),0),0))</x:f>
        <x:v>0</x:v>
      </x:c>
      <x:c r="BM53" s="180" t="n">
        <x:f>MAX(0,BJ53+BK53-BL53)</x:f>
        <x:v>0</x:v>
      </x:c>
      <x:c r="BN53" s="180" t="n">
        <x:f>MIN(BM53,MAX(0,$G53-SUM(K53,Q53,W53,AC53,AI53,AO53,AU53,BA53,BG53)))</x:f>
        <x:v>0</x:v>
      </x:c>
      <x:c r="BO53" s="192" t="n">
        <x:f>MAX(0,BM53-BN53)</x:f>
        <x:v>0</x:v>
      </x:c>
    </x:row>
    <x:row r="54">
      <x:c r="A54" s="191" t="n">
        <x:f>47</x:f>
        <x:v>47</x:v>
      </x:c>
      <x:c r="B54" s="178" t="n">
        <x:f>EDATE(Inputs!$B$4,A54-1)</x:f>
        <x:v>47618</x:v>
      </x:c>
      <x:c r="C54" s="182" t="n">
        <x:f>SUM(H54,N54,T54,Z54,AF54,AL54,AR54,AX54,BD54,BJ54)</x:f>
        <x:v>0</x:v>
      </x:c>
      <x:c r="D54" s="182" t="n">
        <x:f>SUM(I54,O54,U54,AA54,AG54,AM54,AS54,AY54,BE54,BK54)</x:f>
        <x:v>0</x:v>
      </x:c>
      <x:c r="E54" s="182" t="n">
        <x:f>SUM(J54,P54,V54,AB54,AH54,AN54,AT54,AZ54,BF54,BL54)+SUM(L54,R54,X54,AD54,AJ54,AP54,AV54,BB54,BH54,BN54)</x:f>
        <x:v>0</x:v>
      </x:c>
      <x:c r="F54" s="182" t="n">
        <x:f>SUM(M54,S54,Y54,AE54,AK54,AQ54,AW54,BC54,BI54,BO54)</x:f>
        <x:v>0</x:v>
      </x:c>
      <x:c r="G54" s="182" t="n">
        <x:f>MAX(0,Inputs!$B$12-SUM(J54,P54,V54,AB54,AH54,AN54,AT54,AZ54,BF54,BL54))</x:f>
        <x:v>1150</x:v>
      </x:c>
      <x:c r="H54" s="180" t="n">
        <x:f>M53</x:f>
        <x:v>0</x:v>
      </x:c>
      <x:c r="I54" s="180" t="n">
        <x:f>IF(H54&lt;=0,0,H54*IFERROR(INDEX(Inputs!$E$15:$E$24,MATCH(1,Inputs!$K$15:$K$24,0)),0)/12)</x:f>
        <x:v>0</x:v>
      </x:c>
      <x:c r="J54" s="180" t="n">
        <x:f>MIN(H54+I54,IF(H54&gt;0,IFERROR(INDEX(Inputs!$H$15:$H$24,MATCH(1,Inputs!$K$15:$K$24,0)),0),0))</x:f>
        <x:v>0</x:v>
      </x:c>
      <x:c r="K54" s="180" t="n">
        <x:f>MAX(0,H54+I54-J54)</x:f>
        <x:v>0</x:v>
      </x:c>
      <x:c r="L54" s="180" t="n">
        <x:f>MIN(K54,MAX(0,$G54-0))</x:f>
        <x:v>0</x:v>
      </x:c>
      <x:c r="M54" s="180" t="n">
        <x:f>MAX(0,K54-L54)</x:f>
        <x:v>0</x:v>
      </x:c>
      <x:c r="N54" s="180" t="n">
        <x:f>S53</x:f>
        <x:v>0</x:v>
      </x:c>
      <x:c r="O54" s="180" t="n">
        <x:f>IF(N54&lt;=0,0,N54*IFERROR(INDEX(Inputs!$E$15:$E$24,MATCH(2,Inputs!$K$15:$K$24,0)),0)/12)</x:f>
        <x:v>0</x:v>
      </x:c>
      <x:c r="P54" s="180" t="n">
        <x:f>MIN(N54+O54,IF(N54&gt;0,IFERROR(INDEX(Inputs!$H$15:$H$24,MATCH(2,Inputs!$K$15:$K$24,0)),0),0))</x:f>
        <x:v>0</x:v>
      </x:c>
      <x:c r="Q54" s="180" t="n">
        <x:f>MAX(0,N54+O54-P54)</x:f>
        <x:v>0</x:v>
      </x:c>
      <x:c r="R54" s="180" t="n">
        <x:f>MIN(Q54,MAX(0,$G54-SUM(K54)))</x:f>
        <x:v>0</x:v>
      </x:c>
      <x:c r="S54" s="180" t="n">
        <x:f>MAX(0,Q54-R54)</x:f>
        <x:v>0</x:v>
      </x:c>
      <x:c r="T54" s="180" t="n">
        <x:f>Y53</x:f>
        <x:v>0</x:v>
      </x:c>
      <x:c r="U54" s="180" t="n">
        <x:f>IF(T54&lt;=0,0,T54*IFERROR(INDEX(Inputs!$E$15:$E$24,MATCH(3,Inputs!$K$15:$K$24,0)),0)/12)</x:f>
        <x:v>0</x:v>
      </x:c>
      <x:c r="V54" s="180" t="n">
        <x:f>MIN(T54+U54,IF(T54&gt;0,IFERROR(INDEX(Inputs!$H$15:$H$24,MATCH(3,Inputs!$K$15:$K$24,0)),0),0))</x:f>
        <x:v>0</x:v>
      </x:c>
      <x:c r="W54" s="180" t="n">
        <x:f>MAX(0,T54+U54-V54)</x:f>
        <x:v>0</x:v>
      </x:c>
      <x:c r="X54" s="180" t="n">
        <x:f>MIN(W54,MAX(0,$G54-SUM(K54,Q54)))</x:f>
        <x:v>0</x:v>
      </x:c>
      <x:c r="Y54" s="180" t="n">
        <x:f>MAX(0,W54-X54)</x:f>
        <x:v>0</x:v>
      </x:c>
      <x:c r="Z54" s="180" t="n">
        <x:f>AE53</x:f>
        <x:v>0</x:v>
      </x:c>
      <x:c r="AA54" s="180" t="n">
        <x:f>IF(Z54&lt;=0,0,Z54*IFERROR(INDEX(Inputs!$E$15:$E$24,MATCH(4,Inputs!$K$15:$K$24,0)),0)/12)</x:f>
        <x:v>0</x:v>
      </x:c>
      <x:c r="AB54" s="180" t="n">
        <x:f>MIN(Z54+AA54,IF(Z54&gt;0,IFERROR(INDEX(Inputs!$H$15:$H$24,MATCH(4,Inputs!$K$15:$K$24,0)),0),0))</x:f>
        <x:v>0</x:v>
      </x:c>
      <x:c r="AC54" s="180" t="n">
        <x:f>MAX(0,Z54+AA54-AB54)</x:f>
        <x:v>0</x:v>
      </x:c>
      <x:c r="AD54" s="180" t="n">
        <x:f>MIN(AC54,MAX(0,$G54-SUM(K54,Q54,W54)))</x:f>
        <x:v>0</x:v>
      </x:c>
      <x:c r="AE54" s="180" t="n">
        <x:f>MAX(0,AC54-AD54)</x:f>
        <x:v>0</x:v>
      </x:c>
      <x:c r="AF54" s="180" t="n">
        <x:f>AK53</x:f>
        <x:v>0</x:v>
      </x:c>
      <x:c r="AG54" s="180" t="n">
        <x:f>IF(AF54&lt;=0,0,AF54*IFERROR(INDEX(Inputs!$E$15:$E$24,MATCH(5,Inputs!$K$15:$K$24,0)),0)/12)</x:f>
        <x:v>0</x:v>
      </x:c>
      <x:c r="AH54" s="180" t="n">
        <x:f>MIN(AF54+AG54,IF(AF54&gt;0,IFERROR(INDEX(Inputs!$H$15:$H$24,MATCH(5,Inputs!$K$15:$K$24,0)),0),0))</x:f>
        <x:v>0</x:v>
      </x:c>
      <x:c r="AI54" s="180" t="n">
        <x:f>MAX(0,AF54+AG54-AH54)</x:f>
        <x:v>0</x:v>
      </x:c>
      <x:c r="AJ54" s="180" t="n">
        <x:f>MIN(AI54,MAX(0,$G54-SUM(K54,Q54,W54,AC54)))</x:f>
        <x:v>0</x:v>
      </x:c>
      <x:c r="AK54" s="180" t="n">
        <x:f>MAX(0,AI54-AJ54)</x:f>
        <x:v>0</x:v>
      </x:c>
      <x:c r="AL54" s="180" t="n">
        <x:f>AQ53</x:f>
        <x:v>0</x:v>
      </x:c>
      <x:c r="AM54" s="180" t="n">
        <x:f>IF(AL54&lt;=0,0,AL54*IFERROR(INDEX(Inputs!$E$15:$E$24,MATCH(6,Inputs!$K$15:$K$24,0)),0)/12)</x:f>
        <x:v>0</x:v>
      </x:c>
      <x:c r="AN54" s="180" t="n">
        <x:f>MIN(AL54+AM54,IF(AL54&gt;0,IFERROR(INDEX(Inputs!$H$15:$H$24,MATCH(6,Inputs!$K$15:$K$24,0)),0),0))</x:f>
        <x:v>0</x:v>
      </x:c>
      <x:c r="AO54" s="180" t="n">
        <x:f>MAX(0,AL54+AM54-AN54)</x:f>
        <x:v>0</x:v>
      </x:c>
      <x:c r="AP54" s="180" t="n">
        <x:f>MIN(AO54,MAX(0,$G54-SUM(K54,Q54,W54,AC54,AI54)))</x:f>
        <x:v>0</x:v>
      </x:c>
      <x:c r="AQ54" s="180" t="n">
        <x:f>MAX(0,AO54-AP54)</x:f>
        <x:v>0</x:v>
      </x:c>
      <x:c r="AR54" s="180" t="n">
        <x:f>AW53</x:f>
        <x:v>0</x:v>
      </x:c>
      <x:c r="AS54" s="180" t="n">
        <x:f>IF(AR54&lt;=0,0,AR54*IFERROR(INDEX(Inputs!$E$15:$E$24,MATCH(7,Inputs!$K$15:$K$24,0)),0)/12)</x:f>
        <x:v>0</x:v>
      </x:c>
      <x:c r="AT54" s="180" t="n">
        <x:f>MIN(AR54+AS54,IF(AR54&gt;0,IFERROR(INDEX(Inputs!$H$15:$H$24,MATCH(7,Inputs!$K$15:$K$24,0)),0),0))</x:f>
        <x:v>0</x:v>
      </x:c>
      <x:c r="AU54" s="180" t="n">
        <x:f>MAX(0,AR54+AS54-AT54)</x:f>
        <x:v>0</x:v>
      </x:c>
      <x:c r="AV54" s="180" t="n">
        <x:f>MIN(AU54,MAX(0,$G54-SUM(K54,Q54,W54,AC54,AI54,AO54)))</x:f>
        <x:v>0</x:v>
      </x:c>
      <x:c r="AW54" s="180" t="n">
        <x:f>MAX(0,AU54-AV54)</x:f>
        <x:v>0</x:v>
      </x:c>
      <x:c r="AX54" s="180" t="n">
        <x:f>BC53</x:f>
        <x:v>0</x:v>
      </x:c>
      <x:c r="AY54" s="180" t="n">
        <x:f>IF(AX54&lt;=0,0,AX54*IFERROR(INDEX(Inputs!$E$15:$E$24,MATCH(8,Inputs!$K$15:$K$24,0)),0)/12)</x:f>
        <x:v>0</x:v>
      </x:c>
      <x:c r="AZ54" s="180" t="n">
        <x:f>MIN(AX54+AY54,IF(AX54&gt;0,IFERROR(INDEX(Inputs!$H$15:$H$24,MATCH(8,Inputs!$K$15:$K$24,0)),0),0))</x:f>
        <x:v>0</x:v>
      </x:c>
      <x:c r="BA54" s="180" t="n">
        <x:f>MAX(0,AX54+AY54-AZ54)</x:f>
        <x:v>0</x:v>
      </x:c>
      <x:c r="BB54" s="180" t="n">
        <x:f>MIN(BA54,MAX(0,$G54-SUM(K54,Q54,W54,AC54,AI54,AO54,AU54)))</x:f>
        <x:v>0</x:v>
      </x:c>
      <x:c r="BC54" s="180" t="n">
        <x:f>MAX(0,BA54-BB54)</x:f>
        <x:v>0</x:v>
      </x:c>
      <x:c r="BD54" s="180" t="n">
        <x:f>BI53</x:f>
        <x:v>0</x:v>
      </x:c>
      <x:c r="BE54" s="180" t="n">
        <x:f>IF(BD54&lt;=0,0,BD54*IFERROR(INDEX(Inputs!$E$15:$E$24,MATCH(9,Inputs!$K$15:$K$24,0)),0)/12)</x:f>
        <x:v>0</x:v>
      </x:c>
      <x:c r="BF54" s="180" t="n">
        <x:f>MIN(BD54+BE54,IF(BD54&gt;0,IFERROR(INDEX(Inputs!$H$15:$H$24,MATCH(9,Inputs!$K$15:$K$24,0)),0),0))</x:f>
        <x:v>0</x:v>
      </x:c>
      <x:c r="BG54" s="180" t="n">
        <x:f>MAX(0,BD54+BE54-BF54)</x:f>
        <x:v>0</x:v>
      </x:c>
      <x:c r="BH54" s="180" t="n">
        <x:f>MIN(BG54,MAX(0,$G54-SUM(K54,Q54,W54,AC54,AI54,AO54,AU54,BA54)))</x:f>
        <x:v>0</x:v>
      </x:c>
      <x:c r="BI54" s="180" t="n">
        <x:f>MAX(0,BG54-BH54)</x:f>
        <x:v>0</x:v>
      </x:c>
      <x:c r="BJ54" s="180" t="n">
        <x:f>BO53</x:f>
        <x:v>0</x:v>
      </x:c>
      <x:c r="BK54" s="180" t="n">
        <x:f>IF(BJ54&lt;=0,0,BJ54*IFERROR(INDEX(Inputs!$E$15:$E$24,MATCH(10,Inputs!$K$15:$K$24,0)),0)/12)</x:f>
        <x:v>0</x:v>
      </x:c>
      <x:c r="BL54" s="180" t="n">
        <x:f>MIN(BJ54+BK54,IF(BJ54&gt;0,IFERROR(INDEX(Inputs!$H$15:$H$24,MATCH(10,Inputs!$K$15:$K$24,0)),0),0))</x:f>
        <x:v>0</x:v>
      </x:c>
      <x:c r="BM54" s="180" t="n">
        <x:f>MAX(0,BJ54+BK54-BL54)</x:f>
        <x:v>0</x:v>
      </x:c>
      <x:c r="BN54" s="180" t="n">
        <x:f>MIN(BM54,MAX(0,$G54-SUM(K54,Q54,W54,AC54,AI54,AO54,AU54,BA54,BG54)))</x:f>
        <x:v>0</x:v>
      </x:c>
      <x:c r="BO54" s="192" t="n">
        <x:f>MAX(0,BM54-BN54)</x:f>
        <x:v>0</x:v>
      </x:c>
    </x:row>
    <x:row r="55">
      <x:c r="A55" s="191" t="n">
        <x:f>48</x:f>
        <x:v>48</x:v>
      </x:c>
      <x:c r="B55" s="178" t="n">
        <x:f>EDATE(Inputs!$B$4,A55-1)</x:f>
        <x:v>47649</x:v>
      </x:c>
      <x:c r="C55" s="182" t="n">
        <x:f>SUM(H55,N55,T55,Z55,AF55,AL55,AR55,AX55,BD55,BJ55)</x:f>
        <x:v>0</x:v>
      </x:c>
      <x:c r="D55" s="182" t="n">
        <x:f>SUM(I55,O55,U55,AA55,AG55,AM55,AS55,AY55,BE55,BK55)</x:f>
        <x:v>0</x:v>
      </x:c>
      <x:c r="E55" s="182" t="n">
        <x:f>SUM(J55,P55,V55,AB55,AH55,AN55,AT55,AZ55,BF55,BL55)+SUM(L55,R55,X55,AD55,AJ55,AP55,AV55,BB55,BH55,BN55)</x:f>
        <x:v>0</x:v>
      </x:c>
      <x:c r="F55" s="182" t="n">
        <x:f>SUM(M55,S55,Y55,AE55,AK55,AQ55,AW55,BC55,BI55,BO55)</x:f>
        <x:v>0</x:v>
      </x:c>
      <x:c r="G55" s="182" t="n">
        <x:f>MAX(0,Inputs!$B$12-SUM(J55,P55,V55,AB55,AH55,AN55,AT55,AZ55,BF55,BL55))</x:f>
        <x:v>1150</x:v>
      </x:c>
      <x:c r="H55" s="180" t="n">
        <x:f>M54</x:f>
        <x:v>0</x:v>
      </x:c>
      <x:c r="I55" s="180" t="n">
        <x:f>IF(H55&lt;=0,0,H55*IFERROR(INDEX(Inputs!$E$15:$E$24,MATCH(1,Inputs!$K$15:$K$24,0)),0)/12)</x:f>
        <x:v>0</x:v>
      </x:c>
      <x:c r="J55" s="180" t="n">
        <x:f>MIN(H55+I55,IF(H55&gt;0,IFERROR(INDEX(Inputs!$H$15:$H$24,MATCH(1,Inputs!$K$15:$K$24,0)),0),0))</x:f>
        <x:v>0</x:v>
      </x:c>
      <x:c r="K55" s="180" t="n">
        <x:f>MAX(0,H55+I55-J55)</x:f>
        <x:v>0</x:v>
      </x:c>
      <x:c r="L55" s="180" t="n">
        <x:f>MIN(K55,MAX(0,$G55-0))</x:f>
        <x:v>0</x:v>
      </x:c>
      <x:c r="M55" s="180" t="n">
        <x:f>MAX(0,K55-L55)</x:f>
        <x:v>0</x:v>
      </x:c>
      <x:c r="N55" s="180" t="n">
        <x:f>S54</x:f>
        <x:v>0</x:v>
      </x:c>
      <x:c r="O55" s="180" t="n">
        <x:f>IF(N55&lt;=0,0,N55*IFERROR(INDEX(Inputs!$E$15:$E$24,MATCH(2,Inputs!$K$15:$K$24,0)),0)/12)</x:f>
        <x:v>0</x:v>
      </x:c>
      <x:c r="P55" s="180" t="n">
        <x:f>MIN(N55+O55,IF(N55&gt;0,IFERROR(INDEX(Inputs!$H$15:$H$24,MATCH(2,Inputs!$K$15:$K$24,0)),0),0))</x:f>
        <x:v>0</x:v>
      </x:c>
      <x:c r="Q55" s="180" t="n">
        <x:f>MAX(0,N55+O55-P55)</x:f>
        <x:v>0</x:v>
      </x:c>
      <x:c r="R55" s="180" t="n">
        <x:f>MIN(Q55,MAX(0,$G55-SUM(K55)))</x:f>
        <x:v>0</x:v>
      </x:c>
      <x:c r="S55" s="180" t="n">
        <x:f>MAX(0,Q55-R55)</x:f>
        <x:v>0</x:v>
      </x:c>
      <x:c r="T55" s="180" t="n">
        <x:f>Y54</x:f>
        <x:v>0</x:v>
      </x:c>
      <x:c r="U55" s="180" t="n">
        <x:f>IF(T55&lt;=0,0,T55*IFERROR(INDEX(Inputs!$E$15:$E$24,MATCH(3,Inputs!$K$15:$K$24,0)),0)/12)</x:f>
        <x:v>0</x:v>
      </x:c>
      <x:c r="V55" s="180" t="n">
        <x:f>MIN(T55+U55,IF(T55&gt;0,IFERROR(INDEX(Inputs!$H$15:$H$24,MATCH(3,Inputs!$K$15:$K$24,0)),0),0))</x:f>
        <x:v>0</x:v>
      </x:c>
      <x:c r="W55" s="180" t="n">
        <x:f>MAX(0,T55+U55-V55)</x:f>
        <x:v>0</x:v>
      </x:c>
      <x:c r="X55" s="180" t="n">
        <x:f>MIN(W55,MAX(0,$G55-SUM(K55,Q55)))</x:f>
        <x:v>0</x:v>
      </x:c>
      <x:c r="Y55" s="180" t="n">
        <x:f>MAX(0,W55-X55)</x:f>
        <x:v>0</x:v>
      </x:c>
      <x:c r="Z55" s="180" t="n">
        <x:f>AE54</x:f>
        <x:v>0</x:v>
      </x:c>
      <x:c r="AA55" s="180" t="n">
        <x:f>IF(Z55&lt;=0,0,Z55*IFERROR(INDEX(Inputs!$E$15:$E$24,MATCH(4,Inputs!$K$15:$K$24,0)),0)/12)</x:f>
        <x:v>0</x:v>
      </x:c>
      <x:c r="AB55" s="180" t="n">
        <x:f>MIN(Z55+AA55,IF(Z55&gt;0,IFERROR(INDEX(Inputs!$H$15:$H$24,MATCH(4,Inputs!$K$15:$K$24,0)),0),0))</x:f>
        <x:v>0</x:v>
      </x:c>
      <x:c r="AC55" s="180" t="n">
        <x:f>MAX(0,Z55+AA55-AB55)</x:f>
        <x:v>0</x:v>
      </x:c>
      <x:c r="AD55" s="180" t="n">
        <x:f>MIN(AC55,MAX(0,$G55-SUM(K55,Q55,W55)))</x:f>
        <x:v>0</x:v>
      </x:c>
      <x:c r="AE55" s="180" t="n">
        <x:f>MAX(0,AC55-AD55)</x:f>
        <x:v>0</x:v>
      </x:c>
      <x:c r="AF55" s="180" t="n">
        <x:f>AK54</x:f>
        <x:v>0</x:v>
      </x:c>
      <x:c r="AG55" s="180" t="n">
        <x:f>IF(AF55&lt;=0,0,AF55*IFERROR(INDEX(Inputs!$E$15:$E$24,MATCH(5,Inputs!$K$15:$K$24,0)),0)/12)</x:f>
        <x:v>0</x:v>
      </x:c>
      <x:c r="AH55" s="180" t="n">
        <x:f>MIN(AF55+AG55,IF(AF55&gt;0,IFERROR(INDEX(Inputs!$H$15:$H$24,MATCH(5,Inputs!$K$15:$K$24,0)),0),0))</x:f>
        <x:v>0</x:v>
      </x:c>
      <x:c r="AI55" s="180" t="n">
        <x:f>MAX(0,AF55+AG55-AH55)</x:f>
        <x:v>0</x:v>
      </x:c>
      <x:c r="AJ55" s="180" t="n">
        <x:f>MIN(AI55,MAX(0,$G55-SUM(K55,Q55,W55,AC55)))</x:f>
        <x:v>0</x:v>
      </x:c>
      <x:c r="AK55" s="180" t="n">
        <x:f>MAX(0,AI55-AJ55)</x:f>
        <x:v>0</x:v>
      </x:c>
      <x:c r="AL55" s="180" t="n">
        <x:f>AQ54</x:f>
        <x:v>0</x:v>
      </x:c>
      <x:c r="AM55" s="180" t="n">
        <x:f>IF(AL55&lt;=0,0,AL55*IFERROR(INDEX(Inputs!$E$15:$E$24,MATCH(6,Inputs!$K$15:$K$24,0)),0)/12)</x:f>
        <x:v>0</x:v>
      </x:c>
      <x:c r="AN55" s="180" t="n">
        <x:f>MIN(AL55+AM55,IF(AL55&gt;0,IFERROR(INDEX(Inputs!$H$15:$H$24,MATCH(6,Inputs!$K$15:$K$24,0)),0),0))</x:f>
        <x:v>0</x:v>
      </x:c>
      <x:c r="AO55" s="180" t="n">
        <x:f>MAX(0,AL55+AM55-AN55)</x:f>
        <x:v>0</x:v>
      </x:c>
      <x:c r="AP55" s="180" t="n">
        <x:f>MIN(AO55,MAX(0,$G55-SUM(K55,Q55,W55,AC55,AI55)))</x:f>
        <x:v>0</x:v>
      </x:c>
      <x:c r="AQ55" s="180" t="n">
        <x:f>MAX(0,AO55-AP55)</x:f>
        <x:v>0</x:v>
      </x:c>
      <x:c r="AR55" s="180" t="n">
        <x:f>AW54</x:f>
        <x:v>0</x:v>
      </x:c>
      <x:c r="AS55" s="180" t="n">
        <x:f>IF(AR55&lt;=0,0,AR55*IFERROR(INDEX(Inputs!$E$15:$E$24,MATCH(7,Inputs!$K$15:$K$24,0)),0)/12)</x:f>
        <x:v>0</x:v>
      </x:c>
      <x:c r="AT55" s="180" t="n">
        <x:f>MIN(AR55+AS55,IF(AR55&gt;0,IFERROR(INDEX(Inputs!$H$15:$H$24,MATCH(7,Inputs!$K$15:$K$24,0)),0),0))</x:f>
        <x:v>0</x:v>
      </x:c>
      <x:c r="AU55" s="180" t="n">
        <x:f>MAX(0,AR55+AS55-AT55)</x:f>
        <x:v>0</x:v>
      </x:c>
      <x:c r="AV55" s="180" t="n">
        <x:f>MIN(AU55,MAX(0,$G55-SUM(K55,Q55,W55,AC55,AI55,AO55)))</x:f>
        <x:v>0</x:v>
      </x:c>
      <x:c r="AW55" s="180" t="n">
        <x:f>MAX(0,AU55-AV55)</x:f>
        <x:v>0</x:v>
      </x:c>
      <x:c r="AX55" s="180" t="n">
        <x:f>BC54</x:f>
        <x:v>0</x:v>
      </x:c>
      <x:c r="AY55" s="180" t="n">
        <x:f>IF(AX55&lt;=0,0,AX55*IFERROR(INDEX(Inputs!$E$15:$E$24,MATCH(8,Inputs!$K$15:$K$24,0)),0)/12)</x:f>
        <x:v>0</x:v>
      </x:c>
      <x:c r="AZ55" s="180" t="n">
        <x:f>MIN(AX55+AY55,IF(AX55&gt;0,IFERROR(INDEX(Inputs!$H$15:$H$24,MATCH(8,Inputs!$K$15:$K$24,0)),0),0))</x:f>
        <x:v>0</x:v>
      </x:c>
      <x:c r="BA55" s="180" t="n">
        <x:f>MAX(0,AX55+AY55-AZ55)</x:f>
        <x:v>0</x:v>
      </x:c>
      <x:c r="BB55" s="180" t="n">
        <x:f>MIN(BA55,MAX(0,$G55-SUM(K55,Q55,W55,AC55,AI55,AO55,AU55)))</x:f>
        <x:v>0</x:v>
      </x:c>
      <x:c r="BC55" s="180" t="n">
        <x:f>MAX(0,BA55-BB55)</x:f>
        <x:v>0</x:v>
      </x:c>
      <x:c r="BD55" s="180" t="n">
        <x:f>BI54</x:f>
        <x:v>0</x:v>
      </x:c>
      <x:c r="BE55" s="180" t="n">
        <x:f>IF(BD55&lt;=0,0,BD55*IFERROR(INDEX(Inputs!$E$15:$E$24,MATCH(9,Inputs!$K$15:$K$24,0)),0)/12)</x:f>
        <x:v>0</x:v>
      </x:c>
      <x:c r="BF55" s="180" t="n">
        <x:f>MIN(BD55+BE55,IF(BD55&gt;0,IFERROR(INDEX(Inputs!$H$15:$H$24,MATCH(9,Inputs!$K$15:$K$24,0)),0),0))</x:f>
        <x:v>0</x:v>
      </x:c>
      <x:c r="BG55" s="180" t="n">
        <x:f>MAX(0,BD55+BE55-BF55)</x:f>
        <x:v>0</x:v>
      </x:c>
      <x:c r="BH55" s="180" t="n">
        <x:f>MIN(BG55,MAX(0,$G55-SUM(K55,Q55,W55,AC55,AI55,AO55,AU55,BA55)))</x:f>
        <x:v>0</x:v>
      </x:c>
      <x:c r="BI55" s="180" t="n">
        <x:f>MAX(0,BG55-BH55)</x:f>
        <x:v>0</x:v>
      </x:c>
      <x:c r="BJ55" s="180" t="n">
        <x:f>BO54</x:f>
        <x:v>0</x:v>
      </x:c>
      <x:c r="BK55" s="180" t="n">
        <x:f>IF(BJ55&lt;=0,0,BJ55*IFERROR(INDEX(Inputs!$E$15:$E$24,MATCH(10,Inputs!$K$15:$K$24,0)),0)/12)</x:f>
        <x:v>0</x:v>
      </x:c>
      <x:c r="BL55" s="180" t="n">
        <x:f>MIN(BJ55+BK55,IF(BJ55&gt;0,IFERROR(INDEX(Inputs!$H$15:$H$24,MATCH(10,Inputs!$K$15:$K$24,0)),0),0))</x:f>
        <x:v>0</x:v>
      </x:c>
      <x:c r="BM55" s="180" t="n">
        <x:f>MAX(0,BJ55+BK55-BL55)</x:f>
        <x:v>0</x:v>
      </x:c>
      <x:c r="BN55" s="180" t="n">
        <x:f>MIN(BM55,MAX(0,$G55-SUM(K55,Q55,W55,AC55,AI55,AO55,AU55,BA55,BG55)))</x:f>
        <x:v>0</x:v>
      </x:c>
      <x:c r="BO55" s="192" t="n">
        <x:f>MAX(0,BM55-BN55)</x:f>
        <x:v>0</x:v>
      </x:c>
    </x:row>
    <x:row r="56">
      <x:c r="A56" s="191" t="n">
        <x:f>49</x:f>
        <x:v>49</x:v>
      </x:c>
      <x:c r="B56" s="178" t="n">
        <x:f>EDATE(Inputs!$B$4,A56-1)</x:f>
        <x:v>47679</x:v>
      </x:c>
      <x:c r="C56" s="182" t="n">
        <x:f>SUM(H56,N56,T56,Z56,AF56,AL56,AR56,AX56,BD56,BJ56)</x:f>
        <x:v>0</x:v>
      </x:c>
      <x:c r="D56" s="182" t="n">
        <x:f>SUM(I56,O56,U56,AA56,AG56,AM56,AS56,AY56,BE56,BK56)</x:f>
        <x:v>0</x:v>
      </x:c>
      <x:c r="E56" s="182" t="n">
        <x:f>SUM(J56,P56,V56,AB56,AH56,AN56,AT56,AZ56,BF56,BL56)+SUM(L56,R56,X56,AD56,AJ56,AP56,AV56,BB56,BH56,BN56)</x:f>
        <x:v>0</x:v>
      </x:c>
      <x:c r="F56" s="182" t="n">
        <x:f>SUM(M56,S56,Y56,AE56,AK56,AQ56,AW56,BC56,BI56,BO56)</x:f>
        <x:v>0</x:v>
      </x:c>
      <x:c r="G56" s="182" t="n">
        <x:f>MAX(0,Inputs!$B$12-SUM(J56,P56,V56,AB56,AH56,AN56,AT56,AZ56,BF56,BL56))</x:f>
        <x:v>1150</x:v>
      </x:c>
      <x:c r="H56" s="180" t="n">
        <x:f>M55</x:f>
        <x:v>0</x:v>
      </x:c>
      <x:c r="I56" s="180" t="n">
        <x:f>IF(H56&lt;=0,0,H56*IFERROR(INDEX(Inputs!$E$15:$E$24,MATCH(1,Inputs!$K$15:$K$24,0)),0)/12)</x:f>
        <x:v>0</x:v>
      </x:c>
      <x:c r="J56" s="180" t="n">
        <x:f>MIN(H56+I56,IF(H56&gt;0,IFERROR(INDEX(Inputs!$H$15:$H$24,MATCH(1,Inputs!$K$15:$K$24,0)),0),0))</x:f>
        <x:v>0</x:v>
      </x:c>
      <x:c r="K56" s="180" t="n">
        <x:f>MAX(0,H56+I56-J56)</x:f>
        <x:v>0</x:v>
      </x:c>
      <x:c r="L56" s="180" t="n">
        <x:f>MIN(K56,MAX(0,$G56-0))</x:f>
        <x:v>0</x:v>
      </x:c>
      <x:c r="M56" s="180" t="n">
        <x:f>MAX(0,K56-L56)</x:f>
        <x:v>0</x:v>
      </x:c>
      <x:c r="N56" s="180" t="n">
        <x:f>S55</x:f>
        <x:v>0</x:v>
      </x:c>
      <x:c r="O56" s="180" t="n">
        <x:f>IF(N56&lt;=0,0,N56*IFERROR(INDEX(Inputs!$E$15:$E$24,MATCH(2,Inputs!$K$15:$K$24,0)),0)/12)</x:f>
        <x:v>0</x:v>
      </x:c>
      <x:c r="P56" s="180" t="n">
        <x:f>MIN(N56+O56,IF(N56&gt;0,IFERROR(INDEX(Inputs!$H$15:$H$24,MATCH(2,Inputs!$K$15:$K$24,0)),0),0))</x:f>
        <x:v>0</x:v>
      </x:c>
      <x:c r="Q56" s="180" t="n">
        <x:f>MAX(0,N56+O56-P56)</x:f>
        <x:v>0</x:v>
      </x:c>
      <x:c r="R56" s="180" t="n">
        <x:f>MIN(Q56,MAX(0,$G56-SUM(K56)))</x:f>
        <x:v>0</x:v>
      </x:c>
      <x:c r="S56" s="180" t="n">
        <x:f>MAX(0,Q56-R56)</x:f>
        <x:v>0</x:v>
      </x:c>
      <x:c r="T56" s="180" t="n">
        <x:f>Y55</x:f>
        <x:v>0</x:v>
      </x:c>
      <x:c r="U56" s="180" t="n">
        <x:f>IF(T56&lt;=0,0,T56*IFERROR(INDEX(Inputs!$E$15:$E$24,MATCH(3,Inputs!$K$15:$K$24,0)),0)/12)</x:f>
        <x:v>0</x:v>
      </x:c>
      <x:c r="V56" s="180" t="n">
        <x:f>MIN(T56+U56,IF(T56&gt;0,IFERROR(INDEX(Inputs!$H$15:$H$24,MATCH(3,Inputs!$K$15:$K$24,0)),0),0))</x:f>
        <x:v>0</x:v>
      </x:c>
      <x:c r="W56" s="180" t="n">
        <x:f>MAX(0,T56+U56-V56)</x:f>
        <x:v>0</x:v>
      </x:c>
      <x:c r="X56" s="180" t="n">
        <x:f>MIN(W56,MAX(0,$G56-SUM(K56,Q56)))</x:f>
        <x:v>0</x:v>
      </x:c>
      <x:c r="Y56" s="180" t="n">
        <x:f>MAX(0,W56-X56)</x:f>
        <x:v>0</x:v>
      </x:c>
      <x:c r="Z56" s="180" t="n">
        <x:f>AE55</x:f>
        <x:v>0</x:v>
      </x:c>
      <x:c r="AA56" s="180" t="n">
        <x:f>IF(Z56&lt;=0,0,Z56*IFERROR(INDEX(Inputs!$E$15:$E$24,MATCH(4,Inputs!$K$15:$K$24,0)),0)/12)</x:f>
        <x:v>0</x:v>
      </x:c>
      <x:c r="AB56" s="180" t="n">
        <x:f>MIN(Z56+AA56,IF(Z56&gt;0,IFERROR(INDEX(Inputs!$H$15:$H$24,MATCH(4,Inputs!$K$15:$K$24,0)),0),0))</x:f>
        <x:v>0</x:v>
      </x:c>
      <x:c r="AC56" s="180" t="n">
        <x:f>MAX(0,Z56+AA56-AB56)</x:f>
        <x:v>0</x:v>
      </x:c>
      <x:c r="AD56" s="180" t="n">
        <x:f>MIN(AC56,MAX(0,$G56-SUM(K56,Q56,W56)))</x:f>
        <x:v>0</x:v>
      </x:c>
      <x:c r="AE56" s="180" t="n">
        <x:f>MAX(0,AC56-AD56)</x:f>
        <x:v>0</x:v>
      </x:c>
      <x:c r="AF56" s="180" t="n">
        <x:f>AK55</x:f>
        <x:v>0</x:v>
      </x:c>
      <x:c r="AG56" s="180" t="n">
        <x:f>IF(AF56&lt;=0,0,AF56*IFERROR(INDEX(Inputs!$E$15:$E$24,MATCH(5,Inputs!$K$15:$K$24,0)),0)/12)</x:f>
        <x:v>0</x:v>
      </x:c>
      <x:c r="AH56" s="180" t="n">
        <x:f>MIN(AF56+AG56,IF(AF56&gt;0,IFERROR(INDEX(Inputs!$H$15:$H$24,MATCH(5,Inputs!$K$15:$K$24,0)),0),0))</x:f>
        <x:v>0</x:v>
      </x:c>
      <x:c r="AI56" s="180" t="n">
        <x:f>MAX(0,AF56+AG56-AH56)</x:f>
        <x:v>0</x:v>
      </x:c>
      <x:c r="AJ56" s="180" t="n">
        <x:f>MIN(AI56,MAX(0,$G56-SUM(K56,Q56,W56,AC56)))</x:f>
        <x:v>0</x:v>
      </x:c>
      <x:c r="AK56" s="180" t="n">
        <x:f>MAX(0,AI56-AJ56)</x:f>
        <x:v>0</x:v>
      </x:c>
      <x:c r="AL56" s="180" t="n">
        <x:f>AQ55</x:f>
        <x:v>0</x:v>
      </x:c>
      <x:c r="AM56" s="180" t="n">
        <x:f>IF(AL56&lt;=0,0,AL56*IFERROR(INDEX(Inputs!$E$15:$E$24,MATCH(6,Inputs!$K$15:$K$24,0)),0)/12)</x:f>
        <x:v>0</x:v>
      </x:c>
      <x:c r="AN56" s="180" t="n">
        <x:f>MIN(AL56+AM56,IF(AL56&gt;0,IFERROR(INDEX(Inputs!$H$15:$H$24,MATCH(6,Inputs!$K$15:$K$24,0)),0),0))</x:f>
        <x:v>0</x:v>
      </x:c>
      <x:c r="AO56" s="180" t="n">
        <x:f>MAX(0,AL56+AM56-AN56)</x:f>
        <x:v>0</x:v>
      </x:c>
      <x:c r="AP56" s="180" t="n">
        <x:f>MIN(AO56,MAX(0,$G56-SUM(K56,Q56,W56,AC56,AI56)))</x:f>
        <x:v>0</x:v>
      </x:c>
      <x:c r="AQ56" s="180" t="n">
        <x:f>MAX(0,AO56-AP56)</x:f>
        <x:v>0</x:v>
      </x:c>
      <x:c r="AR56" s="180" t="n">
        <x:f>AW55</x:f>
        <x:v>0</x:v>
      </x:c>
      <x:c r="AS56" s="180" t="n">
        <x:f>IF(AR56&lt;=0,0,AR56*IFERROR(INDEX(Inputs!$E$15:$E$24,MATCH(7,Inputs!$K$15:$K$24,0)),0)/12)</x:f>
        <x:v>0</x:v>
      </x:c>
      <x:c r="AT56" s="180" t="n">
        <x:f>MIN(AR56+AS56,IF(AR56&gt;0,IFERROR(INDEX(Inputs!$H$15:$H$24,MATCH(7,Inputs!$K$15:$K$24,0)),0),0))</x:f>
        <x:v>0</x:v>
      </x:c>
      <x:c r="AU56" s="180" t="n">
        <x:f>MAX(0,AR56+AS56-AT56)</x:f>
        <x:v>0</x:v>
      </x:c>
      <x:c r="AV56" s="180" t="n">
        <x:f>MIN(AU56,MAX(0,$G56-SUM(K56,Q56,W56,AC56,AI56,AO56)))</x:f>
        <x:v>0</x:v>
      </x:c>
      <x:c r="AW56" s="180" t="n">
        <x:f>MAX(0,AU56-AV56)</x:f>
        <x:v>0</x:v>
      </x:c>
      <x:c r="AX56" s="180" t="n">
        <x:f>BC55</x:f>
        <x:v>0</x:v>
      </x:c>
      <x:c r="AY56" s="180" t="n">
        <x:f>IF(AX56&lt;=0,0,AX56*IFERROR(INDEX(Inputs!$E$15:$E$24,MATCH(8,Inputs!$K$15:$K$24,0)),0)/12)</x:f>
        <x:v>0</x:v>
      </x:c>
      <x:c r="AZ56" s="180" t="n">
        <x:f>MIN(AX56+AY56,IF(AX56&gt;0,IFERROR(INDEX(Inputs!$H$15:$H$24,MATCH(8,Inputs!$K$15:$K$24,0)),0),0))</x:f>
        <x:v>0</x:v>
      </x:c>
      <x:c r="BA56" s="180" t="n">
        <x:f>MAX(0,AX56+AY56-AZ56)</x:f>
        <x:v>0</x:v>
      </x:c>
      <x:c r="BB56" s="180" t="n">
        <x:f>MIN(BA56,MAX(0,$G56-SUM(K56,Q56,W56,AC56,AI56,AO56,AU56)))</x:f>
        <x:v>0</x:v>
      </x:c>
      <x:c r="BC56" s="180" t="n">
        <x:f>MAX(0,BA56-BB56)</x:f>
        <x:v>0</x:v>
      </x:c>
      <x:c r="BD56" s="180" t="n">
        <x:f>BI55</x:f>
        <x:v>0</x:v>
      </x:c>
      <x:c r="BE56" s="180" t="n">
        <x:f>IF(BD56&lt;=0,0,BD56*IFERROR(INDEX(Inputs!$E$15:$E$24,MATCH(9,Inputs!$K$15:$K$24,0)),0)/12)</x:f>
        <x:v>0</x:v>
      </x:c>
      <x:c r="BF56" s="180" t="n">
        <x:f>MIN(BD56+BE56,IF(BD56&gt;0,IFERROR(INDEX(Inputs!$H$15:$H$24,MATCH(9,Inputs!$K$15:$K$24,0)),0),0))</x:f>
        <x:v>0</x:v>
      </x:c>
      <x:c r="BG56" s="180" t="n">
        <x:f>MAX(0,BD56+BE56-BF56)</x:f>
        <x:v>0</x:v>
      </x:c>
      <x:c r="BH56" s="180" t="n">
        <x:f>MIN(BG56,MAX(0,$G56-SUM(K56,Q56,W56,AC56,AI56,AO56,AU56,BA56)))</x:f>
        <x:v>0</x:v>
      </x:c>
      <x:c r="BI56" s="180" t="n">
        <x:f>MAX(0,BG56-BH56)</x:f>
        <x:v>0</x:v>
      </x:c>
      <x:c r="BJ56" s="180" t="n">
        <x:f>BO55</x:f>
        <x:v>0</x:v>
      </x:c>
      <x:c r="BK56" s="180" t="n">
        <x:f>IF(BJ56&lt;=0,0,BJ56*IFERROR(INDEX(Inputs!$E$15:$E$24,MATCH(10,Inputs!$K$15:$K$24,0)),0)/12)</x:f>
        <x:v>0</x:v>
      </x:c>
      <x:c r="BL56" s="180" t="n">
        <x:f>MIN(BJ56+BK56,IF(BJ56&gt;0,IFERROR(INDEX(Inputs!$H$15:$H$24,MATCH(10,Inputs!$K$15:$K$24,0)),0),0))</x:f>
        <x:v>0</x:v>
      </x:c>
      <x:c r="BM56" s="180" t="n">
        <x:f>MAX(0,BJ56+BK56-BL56)</x:f>
        <x:v>0</x:v>
      </x:c>
      <x:c r="BN56" s="180" t="n">
        <x:f>MIN(BM56,MAX(0,$G56-SUM(K56,Q56,W56,AC56,AI56,AO56,AU56,BA56,BG56)))</x:f>
        <x:v>0</x:v>
      </x:c>
      <x:c r="BO56" s="192" t="n">
        <x:f>MAX(0,BM56-BN56)</x:f>
        <x:v>0</x:v>
      </x:c>
    </x:row>
    <x:row r="57">
      <x:c r="A57" s="191" t="n">
        <x:f>50</x:f>
        <x:v>50</x:v>
      </x:c>
      <x:c r="B57" s="178" t="n">
        <x:f>EDATE(Inputs!$B$4,A57-1)</x:f>
        <x:v>47710</x:v>
      </x:c>
      <x:c r="C57" s="182" t="n">
        <x:f>SUM(H57,N57,T57,Z57,AF57,AL57,AR57,AX57,BD57,BJ57)</x:f>
        <x:v>0</x:v>
      </x:c>
      <x:c r="D57" s="182" t="n">
        <x:f>SUM(I57,O57,U57,AA57,AG57,AM57,AS57,AY57,BE57,BK57)</x:f>
        <x:v>0</x:v>
      </x:c>
      <x:c r="E57" s="182" t="n">
        <x:f>SUM(J57,P57,V57,AB57,AH57,AN57,AT57,AZ57,BF57,BL57)+SUM(L57,R57,X57,AD57,AJ57,AP57,AV57,BB57,BH57,BN57)</x:f>
        <x:v>0</x:v>
      </x:c>
      <x:c r="F57" s="182" t="n">
        <x:f>SUM(M57,S57,Y57,AE57,AK57,AQ57,AW57,BC57,BI57,BO57)</x:f>
        <x:v>0</x:v>
      </x:c>
      <x:c r="G57" s="182" t="n">
        <x:f>MAX(0,Inputs!$B$12-SUM(J57,P57,V57,AB57,AH57,AN57,AT57,AZ57,BF57,BL57))</x:f>
        <x:v>1150</x:v>
      </x:c>
      <x:c r="H57" s="180" t="n">
        <x:f>M56</x:f>
        <x:v>0</x:v>
      </x:c>
      <x:c r="I57" s="180" t="n">
        <x:f>IF(H57&lt;=0,0,H57*IFERROR(INDEX(Inputs!$E$15:$E$24,MATCH(1,Inputs!$K$15:$K$24,0)),0)/12)</x:f>
        <x:v>0</x:v>
      </x:c>
      <x:c r="J57" s="180" t="n">
        <x:f>MIN(H57+I57,IF(H57&gt;0,IFERROR(INDEX(Inputs!$H$15:$H$24,MATCH(1,Inputs!$K$15:$K$24,0)),0),0))</x:f>
        <x:v>0</x:v>
      </x:c>
      <x:c r="K57" s="180" t="n">
        <x:f>MAX(0,H57+I57-J57)</x:f>
        <x:v>0</x:v>
      </x:c>
      <x:c r="L57" s="180" t="n">
        <x:f>MIN(K57,MAX(0,$G57-0))</x:f>
        <x:v>0</x:v>
      </x:c>
      <x:c r="M57" s="180" t="n">
        <x:f>MAX(0,K57-L57)</x:f>
        <x:v>0</x:v>
      </x:c>
      <x:c r="N57" s="180" t="n">
        <x:f>S56</x:f>
        <x:v>0</x:v>
      </x:c>
      <x:c r="O57" s="180" t="n">
        <x:f>IF(N57&lt;=0,0,N57*IFERROR(INDEX(Inputs!$E$15:$E$24,MATCH(2,Inputs!$K$15:$K$24,0)),0)/12)</x:f>
        <x:v>0</x:v>
      </x:c>
      <x:c r="P57" s="180" t="n">
        <x:f>MIN(N57+O57,IF(N57&gt;0,IFERROR(INDEX(Inputs!$H$15:$H$24,MATCH(2,Inputs!$K$15:$K$24,0)),0),0))</x:f>
        <x:v>0</x:v>
      </x:c>
      <x:c r="Q57" s="180" t="n">
        <x:f>MAX(0,N57+O57-P57)</x:f>
        <x:v>0</x:v>
      </x:c>
      <x:c r="R57" s="180" t="n">
        <x:f>MIN(Q57,MAX(0,$G57-SUM(K57)))</x:f>
        <x:v>0</x:v>
      </x:c>
      <x:c r="S57" s="180" t="n">
        <x:f>MAX(0,Q57-R57)</x:f>
        <x:v>0</x:v>
      </x:c>
      <x:c r="T57" s="180" t="n">
        <x:f>Y56</x:f>
        <x:v>0</x:v>
      </x:c>
      <x:c r="U57" s="180" t="n">
        <x:f>IF(T57&lt;=0,0,T57*IFERROR(INDEX(Inputs!$E$15:$E$24,MATCH(3,Inputs!$K$15:$K$24,0)),0)/12)</x:f>
        <x:v>0</x:v>
      </x:c>
      <x:c r="V57" s="180" t="n">
        <x:f>MIN(T57+U57,IF(T57&gt;0,IFERROR(INDEX(Inputs!$H$15:$H$24,MATCH(3,Inputs!$K$15:$K$24,0)),0),0))</x:f>
        <x:v>0</x:v>
      </x:c>
      <x:c r="W57" s="180" t="n">
        <x:f>MAX(0,T57+U57-V57)</x:f>
        <x:v>0</x:v>
      </x:c>
      <x:c r="X57" s="180" t="n">
        <x:f>MIN(W57,MAX(0,$G57-SUM(K57,Q57)))</x:f>
        <x:v>0</x:v>
      </x:c>
      <x:c r="Y57" s="180" t="n">
        <x:f>MAX(0,W57-X57)</x:f>
        <x:v>0</x:v>
      </x:c>
      <x:c r="Z57" s="180" t="n">
        <x:f>AE56</x:f>
        <x:v>0</x:v>
      </x:c>
      <x:c r="AA57" s="180" t="n">
        <x:f>IF(Z57&lt;=0,0,Z57*IFERROR(INDEX(Inputs!$E$15:$E$24,MATCH(4,Inputs!$K$15:$K$24,0)),0)/12)</x:f>
        <x:v>0</x:v>
      </x:c>
      <x:c r="AB57" s="180" t="n">
        <x:f>MIN(Z57+AA57,IF(Z57&gt;0,IFERROR(INDEX(Inputs!$H$15:$H$24,MATCH(4,Inputs!$K$15:$K$24,0)),0),0))</x:f>
        <x:v>0</x:v>
      </x:c>
      <x:c r="AC57" s="180" t="n">
        <x:f>MAX(0,Z57+AA57-AB57)</x:f>
        <x:v>0</x:v>
      </x:c>
      <x:c r="AD57" s="180" t="n">
        <x:f>MIN(AC57,MAX(0,$G57-SUM(K57,Q57,W57)))</x:f>
        <x:v>0</x:v>
      </x:c>
      <x:c r="AE57" s="180" t="n">
        <x:f>MAX(0,AC57-AD57)</x:f>
        <x:v>0</x:v>
      </x:c>
      <x:c r="AF57" s="180" t="n">
        <x:f>AK56</x:f>
        <x:v>0</x:v>
      </x:c>
      <x:c r="AG57" s="180" t="n">
        <x:f>IF(AF57&lt;=0,0,AF57*IFERROR(INDEX(Inputs!$E$15:$E$24,MATCH(5,Inputs!$K$15:$K$24,0)),0)/12)</x:f>
        <x:v>0</x:v>
      </x:c>
      <x:c r="AH57" s="180" t="n">
        <x:f>MIN(AF57+AG57,IF(AF57&gt;0,IFERROR(INDEX(Inputs!$H$15:$H$24,MATCH(5,Inputs!$K$15:$K$24,0)),0),0))</x:f>
        <x:v>0</x:v>
      </x:c>
      <x:c r="AI57" s="180" t="n">
        <x:f>MAX(0,AF57+AG57-AH57)</x:f>
        <x:v>0</x:v>
      </x:c>
      <x:c r="AJ57" s="180" t="n">
        <x:f>MIN(AI57,MAX(0,$G57-SUM(K57,Q57,W57,AC57)))</x:f>
        <x:v>0</x:v>
      </x:c>
      <x:c r="AK57" s="180" t="n">
        <x:f>MAX(0,AI57-AJ57)</x:f>
        <x:v>0</x:v>
      </x:c>
      <x:c r="AL57" s="180" t="n">
        <x:f>AQ56</x:f>
        <x:v>0</x:v>
      </x:c>
      <x:c r="AM57" s="180" t="n">
        <x:f>IF(AL57&lt;=0,0,AL57*IFERROR(INDEX(Inputs!$E$15:$E$24,MATCH(6,Inputs!$K$15:$K$24,0)),0)/12)</x:f>
        <x:v>0</x:v>
      </x:c>
      <x:c r="AN57" s="180" t="n">
        <x:f>MIN(AL57+AM57,IF(AL57&gt;0,IFERROR(INDEX(Inputs!$H$15:$H$24,MATCH(6,Inputs!$K$15:$K$24,0)),0),0))</x:f>
        <x:v>0</x:v>
      </x:c>
      <x:c r="AO57" s="180" t="n">
        <x:f>MAX(0,AL57+AM57-AN57)</x:f>
        <x:v>0</x:v>
      </x:c>
      <x:c r="AP57" s="180" t="n">
        <x:f>MIN(AO57,MAX(0,$G57-SUM(K57,Q57,W57,AC57,AI57)))</x:f>
        <x:v>0</x:v>
      </x:c>
      <x:c r="AQ57" s="180" t="n">
        <x:f>MAX(0,AO57-AP57)</x:f>
        <x:v>0</x:v>
      </x:c>
      <x:c r="AR57" s="180" t="n">
        <x:f>AW56</x:f>
        <x:v>0</x:v>
      </x:c>
      <x:c r="AS57" s="180" t="n">
        <x:f>IF(AR57&lt;=0,0,AR57*IFERROR(INDEX(Inputs!$E$15:$E$24,MATCH(7,Inputs!$K$15:$K$24,0)),0)/12)</x:f>
        <x:v>0</x:v>
      </x:c>
      <x:c r="AT57" s="180" t="n">
        <x:f>MIN(AR57+AS57,IF(AR57&gt;0,IFERROR(INDEX(Inputs!$H$15:$H$24,MATCH(7,Inputs!$K$15:$K$24,0)),0),0))</x:f>
        <x:v>0</x:v>
      </x:c>
      <x:c r="AU57" s="180" t="n">
        <x:f>MAX(0,AR57+AS57-AT57)</x:f>
        <x:v>0</x:v>
      </x:c>
      <x:c r="AV57" s="180" t="n">
        <x:f>MIN(AU57,MAX(0,$G57-SUM(K57,Q57,W57,AC57,AI57,AO57)))</x:f>
        <x:v>0</x:v>
      </x:c>
      <x:c r="AW57" s="180" t="n">
        <x:f>MAX(0,AU57-AV57)</x:f>
        <x:v>0</x:v>
      </x:c>
      <x:c r="AX57" s="180" t="n">
        <x:f>BC56</x:f>
        <x:v>0</x:v>
      </x:c>
      <x:c r="AY57" s="180" t="n">
        <x:f>IF(AX57&lt;=0,0,AX57*IFERROR(INDEX(Inputs!$E$15:$E$24,MATCH(8,Inputs!$K$15:$K$24,0)),0)/12)</x:f>
        <x:v>0</x:v>
      </x:c>
      <x:c r="AZ57" s="180" t="n">
        <x:f>MIN(AX57+AY57,IF(AX57&gt;0,IFERROR(INDEX(Inputs!$H$15:$H$24,MATCH(8,Inputs!$K$15:$K$24,0)),0),0))</x:f>
        <x:v>0</x:v>
      </x:c>
      <x:c r="BA57" s="180" t="n">
        <x:f>MAX(0,AX57+AY57-AZ57)</x:f>
        <x:v>0</x:v>
      </x:c>
      <x:c r="BB57" s="180" t="n">
        <x:f>MIN(BA57,MAX(0,$G57-SUM(K57,Q57,W57,AC57,AI57,AO57,AU57)))</x:f>
        <x:v>0</x:v>
      </x:c>
      <x:c r="BC57" s="180" t="n">
        <x:f>MAX(0,BA57-BB57)</x:f>
        <x:v>0</x:v>
      </x:c>
      <x:c r="BD57" s="180" t="n">
        <x:f>BI56</x:f>
        <x:v>0</x:v>
      </x:c>
      <x:c r="BE57" s="180" t="n">
        <x:f>IF(BD57&lt;=0,0,BD57*IFERROR(INDEX(Inputs!$E$15:$E$24,MATCH(9,Inputs!$K$15:$K$24,0)),0)/12)</x:f>
        <x:v>0</x:v>
      </x:c>
      <x:c r="BF57" s="180" t="n">
        <x:f>MIN(BD57+BE57,IF(BD57&gt;0,IFERROR(INDEX(Inputs!$H$15:$H$24,MATCH(9,Inputs!$K$15:$K$24,0)),0),0))</x:f>
        <x:v>0</x:v>
      </x:c>
      <x:c r="BG57" s="180" t="n">
        <x:f>MAX(0,BD57+BE57-BF57)</x:f>
        <x:v>0</x:v>
      </x:c>
      <x:c r="BH57" s="180" t="n">
        <x:f>MIN(BG57,MAX(0,$G57-SUM(K57,Q57,W57,AC57,AI57,AO57,AU57,BA57)))</x:f>
        <x:v>0</x:v>
      </x:c>
      <x:c r="BI57" s="180" t="n">
        <x:f>MAX(0,BG57-BH57)</x:f>
        <x:v>0</x:v>
      </x:c>
      <x:c r="BJ57" s="180" t="n">
        <x:f>BO56</x:f>
        <x:v>0</x:v>
      </x:c>
      <x:c r="BK57" s="180" t="n">
        <x:f>IF(BJ57&lt;=0,0,BJ57*IFERROR(INDEX(Inputs!$E$15:$E$24,MATCH(10,Inputs!$K$15:$K$24,0)),0)/12)</x:f>
        <x:v>0</x:v>
      </x:c>
      <x:c r="BL57" s="180" t="n">
        <x:f>MIN(BJ57+BK57,IF(BJ57&gt;0,IFERROR(INDEX(Inputs!$H$15:$H$24,MATCH(10,Inputs!$K$15:$K$24,0)),0),0))</x:f>
        <x:v>0</x:v>
      </x:c>
      <x:c r="BM57" s="180" t="n">
        <x:f>MAX(0,BJ57+BK57-BL57)</x:f>
        <x:v>0</x:v>
      </x:c>
      <x:c r="BN57" s="180" t="n">
        <x:f>MIN(BM57,MAX(0,$G57-SUM(K57,Q57,W57,AC57,AI57,AO57,AU57,BA57,BG57)))</x:f>
        <x:v>0</x:v>
      </x:c>
      <x:c r="BO57" s="192" t="n">
        <x:f>MAX(0,BM57-BN57)</x:f>
        <x:v>0</x:v>
      </x:c>
    </x:row>
    <x:row r="58">
      <x:c r="A58" s="191" t="n">
        <x:f>51</x:f>
        <x:v>51</x:v>
      </x:c>
      <x:c r="B58" s="178" t="n">
        <x:f>EDATE(Inputs!$B$4,A58-1)</x:f>
        <x:v>47741</x:v>
      </x:c>
      <x:c r="C58" s="182" t="n">
        <x:f>SUM(H58,N58,T58,Z58,AF58,AL58,AR58,AX58,BD58,BJ58)</x:f>
        <x:v>0</x:v>
      </x:c>
      <x:c r="D58" s="182" t="n">
        <x:f>SUM(I58,O58,U58,AA58,AG58,AM58,AS58,AY58,BE58,BK58)</x:f>
        <x:v>0</x:v>
      </x:c>
      <x:c r="E58" s="182" t="n">
        <x:f>SUM(J58,P58,V58,AB58,AH58,AN58,AT58,AZ58,BF58,BL58)+SUM(L58,R58,X58,AD58,AJ58,AP58,AV58,BB58,BH58,BN58)</x:f>
        <x:v>0</x:v>
      </x:c>
      <x:c r="F58" s="182" t="n">
        <x:f>SUM(M58,S58,Y58,AE58,AK58,AQ58,AW58,BC58,BI58,BO58)</x:f>
        <x:v>0</x:v>
      </x:c>
      <x:c r="G58" s="182" t="n">
        <x:f>MAX(0,Inputs!$B$12-SUM(J58,P58,V58,AB58,AH58,AN58,AT58,AZ58,BF58,BL58))</x:f>
        <x:v>1150</x:v>
      </x:c>
      <x:c r="H58" s="180" t="n">
        <x:f>M57</x:f>
        <x:v>0</x:v>
      </x:c>
      <x:c r="I58" s="180" t="n">
        <x:f>IF(H58&lt;=0,0,H58*IFERROR(INDEX(Inputs!$E$15:$E$24,MATCH(1,Inputs!$K$15:$K$24,0)),0)/12)</x:f>
        <x:v>0</x:v>
      </x:c>
      <x:c r="J58" s="180" t="n">
        <x:f>MIN(H58+I58,IF(H58&gt;0,IFERROR(INDEX(Inputs!$H$15:$H$24,MATCH(1,Inputs!$K$15:$K$24,0)),0),0))</x:f>
        <x:v>0</x:v>
      </x:c>
      <x:c r="K58" s="180" t="n">
        <x:f>MAX(0,H58+I58-J58)</x:f>
        <x:v>0</x:v>
      </x:c>
      <x:c r="L58" s="180" t="n">
        <x:f>MIN(K58,MAX(0,$G58-0))</x:f>
        <x:v>0</x:v>
      </x:c>
      <x:c r="M58" s="180" t="n">
        <x:f>MAX(0,K58-L58)</x:f>
        <x:v>0</x:v>
      </x:c>
      <x:c r="N58" s="180" t="n">
        <x:f>S57</x:f>
        <x:v>0</x:v>
      </x:c>
      <x:c r="O58" s="180" t="n">
        <x:f>IF(N58&lt;=0,0,N58*IFERROR(INDEX(Inputs!$E$15:$E$24,MATCH(2,Inputs!$K$15:$K$24,0)),0)/12)</x:f>
        <x:v>0</x:v>
      </x:c>
      <x:c r="P58" s="180" t="n">
        <x:f>MIN(N58+O58,IF(N58&gt;0,IFERROR(INDEX(Inputs!$H$15:$H$24,MATCH(2,Inputs!$K$15:$K$24,0)),0),0))</x:f>
        <x:v>0</x:v>
      </x:c>
      <x:c r="Q58" s="180" t="n">
        <x:f>MAX(0,N58+O58-P58)</x:f>
        <x:v>0</x:v>
      </x:c>
      <x:c r="R58" s="180" t="n">
        <x:f>MIN(Q58,MAX(0,$G58-SUM(K58)))</x:f>
        <x:v>0</x:v>
      </x:c>
      <x:c r="S58" s="180" t="n">
        <x:f>MAX(0,Q58-R58)</x:f>
        <x:v>0</x:v>
      </x:c>
      <x:c r="T58" s="180" t="n">
        <x:f>Y57</x:f>
        <x:v>0</x:v>
      </x:c>
      <x:c r="U58" s="180" t="n">
        <x:f>IF(T58&lt;=0,0,T58*IFERROR(INDEX(Inputs!$E$15:$E$24,MATCH(3,Inputs!$K$15:$K$24,0)),0)/12)</x:f>
        <x:v>0</x:v>
      </x:c>
      <x:c r="V58" s="180" t="n">
        <x:f>MIN(T58+U58,IF(T58&gt;0,IFERROR(INDEX(Inputs!$H$15:$H$24,MATCH(3,Inputs!$K$15:$K$24,0)),0),0))</x:f>
        <x:v>0</x:v>
      </x:c>
      <x:c r="W58" s="180" t="n">
        <x:f>MAX(0,T58+U58-V58)</x:f>
        <x:v>0</x:v>
      </x:c>
      <x:c r="X58" s="180" t="n">
        <x:f>MIN(W58,MAX(0,$G58-SUM(K58,Q58)))</x:f>
        <x:v>0</x:v>
      </x:c>
      <x:c r="Y58" s="180" t="n">
        <x:f>MAX(0,W58-X58)</x:f>
        <x:v>0</x:v>
      </x:c>
      <x:c r="Z58" s="180" t="n">
        <x:f>AE57</x:f>
        <x:v>0</x:v>
      </x:c>
      <x:c r="AA58" s="180" t="n">
        <x:f>IF(Z58&lt;=0,0,Z58*IFERROR(INDEX(Inputs!$E$15:$E$24,MATCH(4,Inputs!$K$15:$K$24,0)),0)/12)</x:f>
        <x:v>0</x:v>
      </x:c>
      <x:c r="AB58" s="180" t="n">
        <x:f>MIN(Z58+AA58,IF(Z58&gt;0,IFERROR(INDEX(Inputs!$H$15:$H$24,MATCH(4,Inputs!$K$15:$K$24,0)),0),0))</x:f>
        <x:v>0</x:v>
      </x:c>
      <x:c r="AC58" s="180" t="n">
        <x:f>MAX(0,Z58+AA58-AB58)</x:f>
        <x:v>0</x:v>
      </x:c>
      <x:c r="AD58" s="180" t="n">
        <x:f>MIN(AC58,MAX(0,$G58-SUM(K58,Q58,W58)))</x:f>
        <x:v>0</x:v>
      </x:c>
      <x:c r="AE58" s="180" t="n">
        <x:f>MAX(0,AC58-AD58)</x:f>
        <x:v>0</x:v>
      </x:c>
      <x:c r="AF58" s="180" t="n">
        <x:f>AK57</x:f>
        <x:v>0</x:v>
      </x:c>
      <x:c r="AG58" s="180" t="n">
        <x:f>IF(AF58&lt;=0,0,AF58*IFERROR(INDEX(Inputs!$E$15:$E$24,MATCH(5,Inputs!$K$15:$K$24,0)),0)/12)</x:f>
        <x:v>0</x:v>
      </x:c>
      <x:c r="AH58" s="180" t="n">
        <x:f>MIN(AF58+AG58,IF(AF58&gt;0,IFERROR(INDEX(Inputs!$H$15:$H$24,MATCH(5,Inputs!$K$15:$K$24,0)),0),0))</x:f>
        <x:v>0</x:v>
      </x:c>
      <x:c r="AI58" s="180" t="n">
        <x:f>MAX(0,AF58+AG58-AH58)</x:f>
        <x:v>0</x:v>
      </x:c>
      <x:c r="AJ58" s="180" t="n">
        <x:f>MIN(AI58,MAX(0,$G58-SUM(K58,Q58,W58,AC58)))</x:f>
        <x:v>0</x:v>
      </x:c>
      <x:c r="AK58" s="180" t="n">
        <x:f>MAX(0,AI58-AJ58)</x:f>
        <x:v>0</x:v>
      </x:c>
      <x:c r="AL58" s="180" t="n">
        <x:f>AQ57</x:f>
        <x:v>0</x:v>
      </x:c>
      <x:c r="AM58" s="180" t="n">
        <x:f>IF(AL58&lt;=0,0,AL58*IFERROR(INDEX(Inputs!$E$15:$E$24,MATCH(6,Inputs!$K$15:$K$24,0)),0)/12)</x:f>
        <x:v>0</x:v>
      </x:c>
      <x:c r="AN58" s="180" t="n">
        <x:f>MIN(AL58+AM58,IF(AL58&gt;0,IFERROR(INDEX(Inputs!$H$15:$H$24,MATCH(6,Inputs!$K$15:$K$24,0)),0),0))</x:f>
        <x:v>0</x:v>
      </x:c>
      <x:c r="AO58" s="180" t="n">
        <x:f>MAX(0,AL58+AM58-AN58)</x:f>
        <x:v>0</x:v>
      </x:c>
      <x:c r="AP58" s="180" t="n">
        <x:f>MIN(AO58,MAX(0,$G58-SUM(K58,Q58,W58,AC58,AI58)))</x:f>
        <x:v>0</x:v>
      </x:c>
      <x:c r="AQ58" s="180" t="n">
        <x:f>MAX(0,AO58-AP58)</x:f>
        <x:v>0</x:v>
      </x:c>
      <x:c r="AR58" s="180" t="n">
        <x:f>AW57</x:f>
        <x:v>0</x:v>
      </x:c>
      <x:c r="AS58" s="180" t="n">
        <x:f>IF(AR58&lt;=0,0,AR58*IFERROR(INDEX(Inputs!$E$15:$E$24,MATCH(7,Inputs!$K$15:$K$24,0)),0)/12)</x:f>
        <x:v>0</x:v>
      </x:c>
      <x:c r="AT58" s="180" t="n">
        <x:f>MIN(AR58+AS58,IF(AR58&gt;0,IFERROR(INDEX(Inputs!$H$15:$H$24,MATCH(7,Inputs!$K$15:$K$24,0)),0),0))</x:f>
        <x:v>0</x:v>
      </x:c>
      <x:c r="AU58" s="180" t="n">
        <x:f>MAX(0,AR58+AS58-AT58)</x:f>
        <x:v>0</x:v>
      </x:c>
      <x:c r="AV58" s="180" t="n">
        <x:f>MIN(AU58,MAX(0,$G58-SUM(K58,Q58,W58,AC58,AI58,AO58)))</x:f>
        <x:v>0</x:v>
      </x:c>
      <x:c r="AW58" s="180" t="n">
        <x:f>MAX(0,AU58-AV58)</x:f>
        <x:v>0</x:v>
      </x:c>
      <x:c r="AX58" s="180" t="n">
        <x:f>BC57</x:f>
        <x:v>0</x:v>
      </x:c>
      <x:c r="AY58" s="180" t="n">
        <x:f>IF(AX58&lt;=0,0,AX58*IFERROR(INDEX(Inputs!$E$15:$E$24,MATCH(8,Inputs!$K$15:$K$24,0)),0)/12)</x:f>
        <x:v>0</x:v>
      </x:c>
      <x:c r="AZ58" s="180" t="n">
        <x:f>MIN(AX58+AY58,IF(AX58&gt;0,IFERROR(INDEX(Inputs!$H$15:$H$24,MATCH(8,Inputs!$K$15:$K$24,0)),0),0))</x:f>
        <x:v>0</x:v>
      </x:c>
      <x:c r="BA58" s="180" t="n">
        <x:f>MAX(0,AX58+AY58-AZ58)</x:f>
        <x:v>0</x:v>
      </x:c>
      <x:c r="BB58" s="180" t="n">
        <x:f>MIN(BA58,MAX(0,$G58-SUM(K58,Q58,W58,AC58,AI58,AO58,AU58)))</x:f>
        <x:v>0</x:v>
      </x:c>
      <x:c r="BC58" s="180" t="n">
        <x:f>MAX(0,BA58-BB58)</x:f>
        <x:v>0</x:v>
      </x:c>
      <x:c r="BD58" s="180" t="n">
        <x:f>BI57</x:f>
        <x:v>0</x:v>
      </x:c>
      <x:c r="BE58" s="180" t="n">
        <x:f>IF(BD58&lt;=0,0,BD58*IFERROR(INDEX(Inputs!$E$15:$E$24,MATCH(9,Inputs!$K$15:$K$24,0)),0)/12)</x:f>
        <x:v>0</x:v>
      </x:c>
      <x:c r="BF58" s="180" t="n">
        <x:f>MIN(BD58+BE58,IF(BD58&gt;0,IFERROR(INDEX(Inputs!$H$15:$H$24,MATCH(9,Inputs!$K$15:$K$24,0)),0),0))</x:f>
        <x:v>0</x:v>
      </x:c>
      <x:c r="BG58" s="180" t="n">
        <x:f>MAX(0,BD58+BE58-BF58)</x:f>
        <x:v>0</x:v>
      </x:c>
      <x:c r="BH58" s="180" t="n">
        <x:f>MIN(BG58,MAX(0,$G58-SUM(K58,Q58,W58,AC58,AI58,AO58,AU58,BA58)))</x:f>
        <x:v>0</x:v>
      </x:c>
      <x:c r="BI58" s="180" t="n">
        <x:f>MAX(0,BG58-BH58)</x:f>
        <x:v>0</x:v>
      </x:c>
      <x:c r="BJ58" s="180" t="n">
        <x:f>BO57</x:f>
        <x:v>0</x:v>
      </x:c>
      <x:c r="BK58" s="180" t="n">
        <x:f>IF(BJ58&lt;=0,0,BJ58*IFERROR(INDEX(Inputs!$E$15:$E$24,MATCH(10,Inputs!$K$15:$K$24,0)),0)/12)</x:f>
        <x:v>0</x:v>
      </x:c>
      <x:c r="BL58" s="180" t="n">
        <x:f>MIN(BJ58+BK58,IF(BJ58&gt;0,IFERROR(INDEX(Inputs!$H$15:$H$24,MATCH(10,Inputs!$K$15:$K$24,0)),0),0))</x:f>
        <x:v>0</x:v>
      </x:c>
      <x:c r="BM58" s="180" t="n">
        <x:f>MAX(0,BJ58+BK58-BL58)</x:f>
        <x:v>0</x:v>
      </x:c>
      <x:c r="BN58" s="180" t="n">
        <x:f>MIN(BM58,MAX(0,$G58-SUM(K58,Q58,W58,AC58,AI58,AO58,AU58,BA58,BG58)))</x:f>
        <x:v>0</x:v>
      </x:c>
      <x:c r="BO58" s="192" t="n">
        <x:f>MAX(0,BM58-BN58)</x:f>
        <x:v>0</x:v>
      </x:c>
    </x:row>
    <x:row r="59">
      <x:c r="A59" s="191" t="n">
        <x:f>52</x:f>
        <x:v>52</x:v>
      </x:c>
      <x:c r="B59" s="178" t="n">
        <x:f>EDATE(Inputs!$B$4,A59-1)</x:f>
        <x:v>47771</x:v>
      </x:c>
      <x:c r="C59" s="182" t="n">
        <x:f>SUM(H59,N59,T59,Z59,AF59,AL59,AR59,AX59,BD59,BJ59)</x:f>
        <x:v>0</x:v>
      </x:c>
      <x:c r="D59" s="182" t="n">
        <x:f>SUM(I59,O59,U59,AA59,AG59,AM59,AS59,AY59,BE59,BK59)</x:f>
        <x:v>0</x:v>
      </x:c>
      <x:c r="E59" s="182" t="n">
        <x:f>SUM(J59,P59,V59,AB59,AH59,AN59,AT59,AZ59,BF59,BL59)+SUM(L59,R59,X59,AD59,AJ59,AP59,AV59,BB59,BH59,BN59)</x:f>
        <x:v>0</x:v>
      </x:c>
      <x:c r="F59" s="182" t="n">
        <x:f>SUM(M59,S59,Y59,AE59,AK59,AQ59,AW59,BC59,BI59,BO59)</x:f>
        <x:v>0</x:v>
      </x:c>
      <x:c r="G59" s="182" t="n">
        <x:f>MAX(0,Inputs!$B$12-SUM(J59,P59,V59,AB59,AH59,AN59,AT59,AZ59,BF59,BL59))</x:f>
        <x:v>1150</x:v>
      </x:c>
      <x:c r="H59" s="180" t="n">
        <x:f>M58</x:f>
        <x:v>0</x:v>
      </x:c>
      <x:c r="I59" s="180" t="n">
        <x:f>IF(H59&lt;=0,0,H59*IFERROR(INDEX(Inputs!$E$15:$E$24,MATCH(1,Inputs!$K$15:$K$24,0)),0)/12)</x:f>
        <x:v>0</x:v>
      </x:c>
      <x:c r="J59" s="180" t="n">
        <x:f>MIN(H59+I59,IF(H59&gt;0,IFERROR(INDEX(Inputs!$H$15:$H$24,MATCH(1,Inputs!$K$15:$K$24,0)),0),0))</x:f>
        <x:v>0</x:v>
      </x:c>
      <x:c r="K59" s="180" t="n">
        <x:f>MAX(0,H59+I59-J59)</x:f>
        <x:v>0</x:v>
      </x:c>
      <x:c r="L59" s="180" t="n">
        <x:f>MIN(K59,MAX(0,$G59-0))</x:f>
        <x:v>0</x:v>
      </x:c>
      <x:c r="M59" s="180" t="n">
        <x:f>MAX(0,K59-L59)</x:f>
        <x:v>0</x:v>
      </x:c>
      <x:c r="N59" s="180" t="n">
        <x:f>S58</x:f>
        <x:v>0</x:v>
      </x:c>
      <x:c r="O59" s="180" t="n">
        <x:f>IF(N59&lt;=0,0,N59*IFERROR(INDEX(Inputs!$E$15:$E$24,MATCH(2,Inputs!$K$15:$K$24,0)),0)/12)</x:f>
        <x:v>0</x:v>
      </x:c>
      <x:c r="P59" s="180" t="n">
        <x:f>MIN(N59+O59,IF(N59&gt;0,IFERROR(INDEX(Inputs!$H$15:$H$24,MATCH(2,Inputs!$K$15:$K$24,0)),0),0))</x:f>
        <x:v>0</x:v>
      </x:c>
      <x:c r="Q59" s="180" t="n">
        <x:f>MAX(0,N59+O59-P59)</x:f>
        <x:v>0</x:v>
      </x:c>
      <x:c r="R59" s="180" t="n">
        <x:f>MIN(Q59,MAX(0,$G59-SUM(K59)))</x:f>
        <x:v>0</x:v>
      </x:c>
      <x:c r="S59" s="180" t="n">
        <x:f>MAX(0,Q59-R59)</x:f>
        <x:v>0</x:v>
      </x:c>
      <x:c r="T59" s="180" t="n">
        <x:f>Y58</x:f>
        <x:v>0</x:v>
      </x:c>
      <x:c r="U59" s="180" t="n">
        <x:f>IF(T59&lt;=0,0,T59*IFERROR(INDEX(Inputs!$E$15:$E$24,MATCH(3,Inputs!$K$15:$K$24,0)),0)/12)</x:f>
        <x:v>0</x:v>
      </x:c>
      <x:c r="V59" s="180" t="n">
        <x:f>MIN(T59+U59,IF(T59&gt;0,IFERROR(INDEX(Inputs!$H$15:$H$24,MATCH(3,Inputs!$K$15:$K$24,0)),0),0))</x:f>
        <x:v>0</x:v>
      </x:c>
      <x:c r="W59" s="180" t="n">
        <x:f>MAX(0,T59+U59-V59)</x:f>
        <x:v>0</x:v>
      </x:c>
      <x:c r="X59" s="180" t="n">
        <x:f>MIN(W59,MAX(0,$G59-SUM(K59,Q59)))</x:f>
        <x:v>0</x:v>
      </x:c>
      <x:c r="Y59" s="180" t="n">
        <x:f>MAX(0,W59-X59)</x:f>
        <x:v>0</x:v>
      </x:c>
      <x:c r="Z59" s="180" t="n">
        <x:f>AE58</x:f>
        <x:v>0</x:v>
      </x:c>
      <x:c r="AA59" s="180" t="n">
        <x:f>IF(Z59&lt;=0,0,Z59*IFERROR(INDEX(Inputs!$E$15:$E$24,MATCH(4,Inputs!$K$15:$K$24,0)),0)/12)</x:f>
        <x:v>0</x:v>
      </x:c>
      <x:c r="AB59" s="180" t="n">
        <x:f>MIN(Z59+AA59,IF(Z59&gt;0,IFERROR(INDEX(Inputs!$H$15:$H$24,MATCH(4,Inputs!$K$15:$K$24,0)),0),0))</x:f>
        <x:v>0</x:v>
      </x:c>
      <x:c r="AC59" s="180" t="n">
        <x:f>MAX(0,Z59+AA59-AB59)</x:f>
        <x:v>0</x:v>
      </x:c>
      <x:c r="AD59" s="180" t="n">
        <x:f>MIN(AC59,MAX(0,$G59-SUM(K59,Q59,W59)))</x:f>
        <x:v>0</x:v>
      </x:c>
      <x:c r="AE59" s="180" t="n">
        <x:f>MAX(0,AC59-AD59)</x:f>
        <x:v>0</x:v>
      </x:c>
      <x:c r="AF59" s="180" t="n">
        <x:f>AK58</x:f>
        <x:v>0</x:v>
      </x:c>
      <x:c r="AG59" s="180" t="n">
        <x:f>IF(AF59&lt;=0,0,AF59*IFERROR(INDEX(Inputs!$E$15:$E$24,MATCH(5,Inputs!$K$15:$K$24,0)),0)/12)</x:f>
        <x:v>0</x:v>
      </x:c>
      <x:c r="AH59" s="180" t="n">
        <x:f>MIN(AF59+AG59,IF(AF59&gt;0,IFERROR(INDEX(Inputs!$H$15:$H$24,MATCH(5,Inputs!$K$15:$K$24,0)),0),0))</x:f>
        <x:v>0</x:v>
      </x:c>
      <x:c r="AI59" s="180" t="n">
        <x:f>MAX(0,AF59+AG59-AH59)</x:f>
        <x:v>0</x:v>
      </x:c>
      <x:c r="AJ59" s="180" t="n">
        <x:f>MIN(AI59,MAX(0,$G59-SUM(K59,Q59,W59,AC59)))</x:f>
        <x:v>0</x:v>
      </x:c>
      <x:c r="AK59" s="180" t="n">
        <x:f>MAX(0,AI59-AJ59)</x:f>
        <x:v>0</x:v>
      </x:c>
      <x:c r="AL59" s="180" t="n">
        <x:f>AQ58</x:f>
        <x:v>0</x:v>
      </x:c>
      <x:c r="AM59" s="180" t="n">
        <x:f>IF(AL59&lt;=0,0,AL59*IFERROR(INDEX(Inputs!$E$15:$E$24,MATCH(6,Inputs!$K$15:$K$24,0)),0)/12)</x:f>
        <x:v>0</x:v>
      </x:c>
      <x:c r="AN59" s="180" t="n">
        <x:f>MIN(AL59+AM59,IF(AL59&gt;0,IFERROR(INDEX(Inputs!$H$15:$H$24,MATCH(6,Inputs!$K$15:$K$24,0)),0),0))</x:f>
        <x:v>0</x:v>
      </x:c>
      <x:c r="AO59" s="180" t="n">
        <x:f>MAX(0,AL59+AM59-AN59)</x:f>
        <x:v>0</x:v>
      </x:c>
      <x:c r="AP59" s="180" t="n">
        <x:f>MIN(AO59,MAX(0,$G59-SUM(K59,Q59,W59,AC59,AI59)))</x:f>
        <x:v>0</x:v>
      </x:c>
      <x:c r="AQ59" s="180" t="n">
        <x:f>MAX(0,AO59-AP59)</x:f>
        <x:v>0</x:v>
      </x:c>
      <x:c r="AR59" s="180" t="n">
        <x:f>AW58</x:f>
        <x:v>0</x:v>
      </x:c>
      <x:c r="AS59" s="180" t="n">
        <x:f>IF(AR59&lt;=0,0,AR59*IFERROR(INDEX(Inputs!$E$15:$E$24,MATCH(7,Inputs!$K$15:$K$24,0)),0)/12)</x:f>
        <x:v>0</x:v>
      </x:c>
      <x:c r="AT59" s="180" t="n">
        <x:f>MIN(AR59+AS59,IF(AR59&gt;0,IFERROR(INDEX(Inputs!$H$15:$H$24,MATCH(7,Inputs!$K$15:$K$24,0)),0),0))</x:f>
        <x:v>0</x:v>
      </x:c>
      <x:c r="AU59" s="180" t="n">
        <x:f>MAX(0,AR59+AS59-AT59)</x:f>
        <x:v>0</x:v>
      </x:c>
      <x:c r="AV59" s="180" t="n">
        <x:f>MIN(AU59,MAX(0,$G59-SUM(K59,Q59,W59,AC59,AI59,AO59)))</x:f>
        <x:v>0</x:v>
      </x:c>
      <x:c r="AW59" s="180" t="n">
        <x:f>MAX(0,AU59-AV59)</x:f>
        <x:v>0</x:v>
      </x:c>
      <x:c r="AX59" s="180" t="n">
        <x:f>BC58</x:f>
        <x:v>0</x:v>
      </x:c>
      <x:c r="AY59" s="180" t="n">
        <x:f>IF(AX59&lt;=0,0,AX59*IFERROR(INDEX(Inputs!$E$15:$E$24,MATCH(8,Inputs!$K$15:$K$24,0)),0)/12)</x:f>
        <x:v>0</x:v>
      </x:c>
      <x:c r="AZ59" s="180" t="n">
        <x:f>MIN(AX59+AY59,IF(AX59&gt;0,IFERROR(INDEX(Inputs!$H$15:$H$24,MATCH(8,Inputs!$K$15:$K$24,0)),0),0))</x:f>
        <x:v>0</x:v>
      </x:c>
      <x:c r="BA59" s="180" t="n">
        <x:f>MAX(0,AX59+AY59-AZ59)</x:f>
        <x:v>0</x:v>
      </x:c>
      <x:c r="BB59" s="180" t="n">
        <x:f>MIN(BA59,MAX(0,$G59-SUM(K59,Q59,W59,AC59,AI59,AO59,AU59)))</x:f>
        <x:v>0</x:v>
      </x:c>
      <x:c r="BC59" s="180" t="n">
        <x:f>MAX(0,BA59-BB59)</x:f>
        <x:v>0</x:v>
      </x:c>
      <x:c r="BD59" s="180" t="n">
        <x:f>BI58</x:f>
        <x:v>0</x:v>
      </x:c>
      <x:c r="BE59" s="180" t="n">
        <x:f>IF(BD59&lt;=0,0,BD59*IFERROR(INDEX(Inputs!$E$15:$E$24,MATCH(9,Inputs!$K$15:$K$24,0)),0)/12)</x:f>
        <x:v>0</x:v>
      </x:c>
      <x:c r="BF59" s="180" t="n">
        <x:f>MIN(BD59+BE59,IF(BD59&gt;0,IFERROR(INDEX(Inputs!$H$15:$H$24,MATCH(9,Inputs!$K$15:$K$24,0)),0),0))</x:f>
        <x:v>0</x:v>
      </x:c>
      <x:c r="BG59" s="180" t="n">
        <x:f>MAX(0,BD59+BE59-BF59)</x:f>
        <x:v>0</x:v>
      </x:c>
      <x:c r="BH59" s="180" t="n">
        <x:f>MIN(BG59,MAX(0,$G59-SUM(K59,Q59,W59,AC59,AI59,AO59,AU59,BA59)))</x:f>
        <x:v>0</x:v>
      </x:c>
      <x:c r="BI59" s="180" t="n">
        <x:f>MAX(0,BG59-BH59)</x:f>
        <x:v>0</x:v>
      </x:c>
      <x:c r="BJ59" s="180" t="n">
        <x:f>BO58</x:f>
        <x:v>0</x:v>
      </x:c>
      <x:c r="BK59" s="180" t="n">
        <x:f>IF(BJ59&lt;=0,0,BJ59*IFERROR(INDEX(Inputs!$E$15:$E$24,MATCH(10,Inputs!$K$15:$K$24,0)),0)/12)</x:f>
        <x:v>0</x:v>
      </x:c>
      <x:c r="BL59" s="180" t="n">
        <x:f>MIN(BJ59+BK59,IF(BJ59&gt;0,IFERROR(INDEX(Inputs!$H$15:$H$24,MATCH(10,Inputs!$K$15:$K$24,0)),0),0))</x:f>
        <x:v>0</x:v>
      </x:c>
      <x:c r="BM59" s="180" t="n">
        <x:f>MAX(0,BJ59+BK59-BL59)</x:f>
        <x:v>0</x:v>
      </x:c>
      <x:c r="BN59" s="180" t="n">
        <x:f>MIN(BM59,MAX(0,$G59-SUM(K59,Q59,W59,AC59,AI59,AO59,AU59,BA59,BG59)))</x:f>
        <x:v>0</x:v>
      </x:c>
      <x:c r="BO59" s="192" t="n">
        <x:f>MAX(0,BM59-BN59)</x:f>
        <x:v>0</x:v>
      </x:c>
    </x:row>
    <x:row r="60">
      <x:c r="A60" s="191" t="n">
        <x:f>53</x:f>
        <x:v>53</x:v>
      </x:c>
      <x:c r="B60" s="178" t="n">
        <x:f>EDATE(Inputs!$B$4,A60-1)</x:f>
        <x:v>47802</x:v>
      </x:c>
      <x:c r="C60" s="182" t="n">
        <x:f>SUM(H60,N60,T60,Z60,AF60,AL60,AR60,AX60,BD60,BJ60)</x:f>
        <x:v>0</x:v>
      </x:c>
      <x:c r="D60" s="182" t="n">
        <x:f>SUM(I60,O60,U60,AA60,AG60,AM60,AS60,AY60,BE60,BK60)</x:f>
        <x:v>0</x:v>
      </x:c>
      <x:c r="E60" s="182" t="n">
        <x:f>SUM(J60,P60,V60,AB60,AH60,AN60,AT60,AZ60,BF60,BL60)+SUM(L60,R60,X60,AD60,AJ60,AP60,AV60,BB60,BH60,BN60)</x:f>
        <x:v>0</x:v>
      </x:c>
      <x:c r="F60" s="182" t="n">
        <x:f>SUM(M60,S60,Y60,AE60,AK60,AQ60,AW60,BC60,BI60,BO60)</x:f>
        <x:v>0</x:v>
      </x:c>
      <x:c r="G60" s="182" t="n">
        <x:f>MAX(0,Inputs!$B$12-SUM(J60,P60,V60,AB60,AH60,AN60,AT60,AZ60,BF60,BL60))</x:f>
        <x:v>1150</x:v>
      </x:c>
      <x:c r="H60" s="180" t="n">
        <x:f>M59</x:f>
        <x:v>0</x:v>
      </x:c>
      <x:c r="I60" s="180" t="n">
        <x:f>IF(H60&lt;=0,0,H60*IFERROR(INDEX(Inputs!$E$15:$E$24,MATCH(1,Inputs!$K$15:$K$24,0)),0)/12)</x:f>
        <x:v>0</x:v>
      </x:c>
      <x:c r="J60" s="180" t="n">
        <x:f>MIN(H60+I60,IF(H60&gt;0,IFERROR(INDEX(Inputs!$H$15:$H$24,MATCH(1,Inputs!$K$15:$K$24,0)),0),0))</x:f>
        <x:v>0</x:v>
      </x:c>
      <x:c r="K60" s="180" t="n">
        <x:f>MAX(0,H60+I60-J60)</x:f>
        <x:v>0</x:v>
      </x:c>
      <x:c r="L60" s="180" t="n">
        <x:f>MIN(K60,MAX(0,$G60-0))</x:f>
        <x:v>0</x:v>
      </x:c>
      <x:c r="M60" s="180" t="n">
        <x:f>MAX(0,K60-L60)</x:f>
        <x:v>0</x:v>
      </x:c>
      <x:c r="N60" s="180" t="n">
        <x:f>S59</x:f>
        <x:v>0</x:v>
      </x:c>
      <x:c r="O60" s="180" t="n">
        <x:f>IF(N60&lt;=0,0,N60*IFERROR(INDEX(Inputs!$E$15:$E$24,MATCH(2,Inputs!$K$15:$K$24,0)),0)/12)</x:f>
        <x:v>0</x:v>
      </x:c>
      <x:c r="P60" s="180" t="n">
        <x:f>MIN(N60+O60,IF(N60&gt;0,IFERROR(INDEX(Inputs!$H$15:$H$24,MATCH(2,Inputs!$K$15:$K$24,0)),0),0))</x:f>
        <x:v>0</x:v>
      </x:c>
      <x:c r="Q60" s="180" t="n">
        <x:f>MAX(0,N60+O60-P60)</x:f>
        <x:v>0</x:v>
      </x:c>
      <x:c r="R60" s="180" t="n">
        <x:f>MIN(Q60,MAX(0,$G60-SUM(K60)))</x:f>
        <x:v>0</x:v>
      </x:c>
      <x:c r="S60" s="180" t="n">
        <x:f>MAX(0,Q60-R60)</x:f>
        <x:v>0</x:v>
      </x:c>
      <x:c r="T60" s="180" t="n">
        <x:f>Y59</x:f>
        <x:v>0</x:v>
      </x:c>
      <x:c r="U60" s="180" t="n">
        <x:f>IF(T60&lt;=0,0,T60*IFERROR(INDEX(Inputs!$E$15:$E$24,MATCH(3,Inputs!$K$15:$K$24,0)),0)/12)</x:f>
        <x:v>0</x:v>
      </x:c>
      <x:c r="V60" s="180" t="n">
        <x:f>MIN(T60+U60,IF(T60&gt;0,IFERROR(INDEX(Inputs!$H$15:$H$24,MATCH(3,Inputs!$K$15:$K$24,0)),0),0))</x:f>
        <x:v>0</x:v>
      </x:c>
      <x:c r="W60" s="180" t="n">
        <x:f>MAX(0,T60+U60-V60)</x:f>
        <x:v>0</x:v>
      </x:c>
      <x:c r="X60" s="180" t="n">
        <x:f>MIN(W60,MAX(0,$G60-SUM(K60,Q60)))</x:f>
        <x:v>0</x:v>
      </x:c>
      <x:c r="Y60" s="180" t="n">
        <x:f>MAX(0,W60-X60)</x:f>
        <x:v>0</x:v>
      </x:c>
      <x:c r="Z60" s="180" t="n">
        <x:f>AE59</x:f>
        <x:v>0</x:v>
      </x:c>
      <x:c r="AA60" s="180" t="n">
        <x:f>IF(Z60&lt;=0,0,Z60*IFERROR(INDEX(Inputs!$E$15:$E$24,MATCH(4,Inputs!$K$15:$K$24,0)),0)/12)</x:f>
        <x:v>0</x:v>
      </x:c>
      <x:c r="AB60" s="180" t="n">
        <x:f>MIN(Z60+AA60,IF(Z60&gt;0,IFERROR(INDEX(Inputs!$H$15:$H$24,MATCH(4,Inputs!$K$15:$K$24,0)),0),0))</x:f>
        <x:v>0</x:v>
      </x:c>
      <x:c r="AC60" s="180" t="n">
        <x:f>MAX(0,Z60+AA60-AB60)</x:f>
        <x:v>0</x:v>
      </x:c>
      <x:c r="AD60" s="180" t="n">
        <x:f>MIN(AC60,MAX(0,$G60-SUM(K60,Q60,W60)))</x:f>
        <x:v>0</x:v>
      </x:c>
      <x:c r="AE60" s="180" t="n">
        <x:f>MAX(0,AC60-AD60)</x:f>
        <x:v>0</x:v>
      </x:c>
      <x:c r="AF60" s="180" t="n">
        <x:f>AK59</x:f>
        <x:v>0</x:v>
      </x:c>
      <x:c r="AG60" s="180" t="n">
        <x:f>IF(AF60&lt;=0,0,AF60*IFERROR(INDEX(Inputs!$E$15:$E$24,MATCH(5,Inputs!$K$15:$K$24,0)),0)/12)</x:f>
        <x:v>0</x:v>
      </x:c>
      <x:c r="AH60" s="180" t="n">
        <x:f>MIN(AF60+AG60,IF(AF60&gt;0,IFERROR(INDEX(Inputs!$H$15:$H$24,MATCH(5,Inputs!$K$15:$K$24,0)),0),0))</x:f>
        <x:v>0</x:v>
      </x:c>
      <x:c r="AI60" s="180" t="n">
        <x:f>MAX(0,AF60+AG60-AH60)</x:f>
        <x:v>0</x:v>
      </x:c>
      <x:c r="AJ60" s="180" t="n">
        <x:f>MIN(AI60,MAX(0,$G60-SUM(K60,Q60,W60,AC60)))</x:f>
        <x:v>0</x:v>
      </x:c>
      <x:c r="AK60" s="180" t="n">
        <x:f>MAX(0,AI60-AJ60)</x:f>
        <x:v>0</x:v>
      </x:c>
      <x:c r="AL60" s="180" t="n">
        <x:f>AQ59</x:f>
        <x:v>0</x:v>
      </x:c>
      <x:c r="AM60" s="180" t="n">
        <x:f>IF(AL60&lt;=0,0,AL60*IFERROR(INDEX(Inputs!$E$15:$E$24,MATCH(6,Inputs!$K$15:$K$24,0)),0)/12)</x:f>
        <x:v>0</x:v>
      </x:c>
      <x:c r="AN60" s="180" t="n">
        <x:f>MIN(AL60+AM60,IF(AL60&gt;0,IFERROR(INDEX(Inputs!$H$15:$H$24,MATCH(6,Inputs!$K$15:$K$24,0)),0),0))</x:f>
        <x:v>0</x:v>
      </x:c>
      <x:c r="AO60" s="180" t="n">
        <x:f>MAX(0,AL60+AM60-AN60)</x:f>
        <x:v>0</x:v>
      </x:c>
      <x:c r="AP60" s="180" t="n">
        <x:f>MIN(AO60,MAX(0,$G60-SUM(K60,Q60,W60,AC60,AI60)))</x:f>
        <x:v>0</x:v>
      </x:c>
      <x:c r="AQ60" s="180" t="n">
        <x:f>MAX(0,AO60-AP60)</x:f>
        <x:v>0</x:v>
      </x:c>
      <x:c r="AR60" s="180" t="n">
        <x:f>AW59</x:f>
        <x:v>0</x:v>
      </x:c>
      <x:c r="AS60" s="180" t="n">
        <x:f>IF(AR60&lt;=0,0,AR60*IFERROR(INDEX(Inputs!$E$15:$E$24,MATCH(7,Inputs!$K$15:$K$24,0)),0)/12)</x:f>
        <x:v>0</x:v>
      </x:c>
      <x:c r="AT60" s="180" t="n">
        <x:f>MIN(AR60+AS60,IF(AR60&gt;0,IFERROR(INDEX(Inputs!$H$15:$H$24,MATCH(7,Inputs!$K$15:$K$24,0)),0),0))</x:f>
        <x:v>0</x:v>
      </x:c>
      <x:c r="AU60" s="180" t="n">
        <x:f>MAX(0,AR60+AS60-AT60)</x:f>
        <x:v>0</x:v>
      </x:c>
      <x:c r="AV60" s="180" t="n">
        <x:f>MIN(AU60,MAX(0,$G60-SUM(K60,Q60,W60,AC60,AI60,AO60)))</x:f>
        <x:v>0</x:v>
      </x:c>
      <x:c r="AW60" s="180" t="n">
        <x:f>MAX(0,AU60-AV60)</x:f>
        <x:v>0</x:v>
      </x:c>
      <x:c r="AX60" s="180" t="n">
        <x:f>BC59</x:f>
        <x:v>0</x:v>
      </x:c>
      <x:c r="AY60" s="180" t="n">
        <x:f>IF(AX60&lt;=0,0,AX60*IFERROR(INDEX(Inputs!$E$15:$E$24,MATCH(8,Inputs!$K$15:$K$24,0)),0)/12)</x:f>
        <x:v>0</x:v>
      </x:c>
      <x:c r="AZ60" s="180" t="n">
        <x:f>MIN(AX60+AY60,IF(AX60&gt;0,IFERROR(INDEX(Inputs!$H$15:$H$24,MATCH(8,Inputs!$K$15:$K$24,0)),0),0))</x:f>
        <x:v>0</x:v>
      </x:c>
      <x:c r="BA60" s="180" t="n">
        <x:f>MAX(0,AX60+AY60-AZ60)</x:f>
        <x:v>0</x:v>
      </x:c>
      <x:c r="BB60" s="180" t="n">
        <x:f>MIN(BA60,MAX(0,$G60-SUM(K60,Q60,W60,AC60,AI60,AO60,AU60)))</x:f>
        <x:v>0</x:v>
      </x:c>
      <x:c r="BC60" s="180" t="n">
        <x:f>MAX(0,BA60-BB60)</x:f>
        <x:v>0</x:v>
      </x:c>
      <x:c r="BD60" s="180" t="n">
        <x:f>BI59</x:f>
        <x:v>0</x:v>
      </x:c>
      <x:c r="BE60" s="180" t="n">
        <x:f>IF(BD60&lt;=0,0,BD60*IFERROR(INDEX(Inputs!$E$15:$E$24,MATCH(9,Inputs!$K$15:$K$24,0)),0)/12)</x:f>
        <x:v>0</x:v>
      </x:c>
      <x:c r="BF60" s="180" t="n">
        <x:f>MIN(BD60+BE60,IF(BD60&gt;0,IFERROR(INDEX(Inputs!$H$15:$H$24,MATCH(9,Inputs!$K$15:$K$24,0)),0),0))</x:f>
        <x:v>0</x:v>
      </x:c>
      <x:c r="BG60" s="180" t="n">
        <x:f>MAX(0,BD60+BE60-BF60)</x:f>
        <x:v>0</x:v>
      </x:c>
      <x:c r="BH60" s="180" t="n">
        <x:f>MIN(BG60,MAX(0,$G60-SUM(K60,Q60,W60,AC60,AI60,AO60,AU60,BA60)))</x:f>
        <x:v>0</x:v>
      </x:c>
      <x:c r="BI60" s="180" t="n">
        <x:f>MAX(0,BG60-BH60)</x:f>
        <x:v>0</x:v>
      </x:c>
      <x:c r="BJ60" s="180" t="n">
        <x:f>BO59</x:f>
        <x:v>0</x:v>
      </x:c>
      <x:c r="BK60" s="180" t="n">
        <x:f>IF(BJ60&lt;=0,0,BJ60*IFERROR(INDEX(Inputs!$E$15:$E$24,MATCH(10,Inputs!$K$15:$K$24,0)),0)/12)</x:f>
        <x:v>0</x:v>
      </x:c>
      <x:c r="BL60" s="180" t="n">
        <x:f>MIN(BJ60+BK60,IF(BJ60&gt;0,IFERROR(INDEX(Inputs!$H$15:$H$24,MATCH(10,Inputs!$K$15:$K$24,0)),0),0))</x:f>
        <x:v>0</x:v>
      </x:c>
      <x:c r="BM60" s="180" t="n">
        <x:f>MAX(0,BJ60+BK60-BL60)</x:f>
        <x:v>0</x:v>
      </x:c>
      <x:c r="BN60" s="180" t="n">
        <x:f>MIN(BM60,MAX(0,$G60-SUM(K60,Q60,W60,AC60,AI60,AO60,AU60,BA60,BG60)))</x:f>
        <x:v>0</x:v>
      </x:c>
      <x:c r="BO60" s="192" t="n">
        <x:f>MAX(0,BM60-BN60)</x:f>
        <x:v>0</x:v>
      </x:c>
    </x:row>
    <x:row r="61">
      <x:c r="A61" s="191" t="n">
        <x:f>54</x:f>
        <x:v>54</x:v>
      </x:c>
      <x:c r="B61" s="178" t="n">
        <x:f>EDATE(Inputs!$B$4,A61-1)</x:f>
        <x:v>47832</x:v>
      </x:c>
      <x:c r="C61" s="182" t="n">
        <x:f>SUM(H61,N61,T61,Z61,AF61,AL61,AR61,AX61,BD61,BJ61)</x:f>
        <x:v>0</x:v>
      </x:c>
      <x:c r="D61" s="182" t="n">
        <x:f>SUM(I61,O61,U61,AA61,AG61,AM61,AS61,AY61,BE61,BK61)</x:f>
        <x:v>0</x:v>
      </x:c>
      <x:c r="E61" s="182" t="n">
        <x:f>SUM(J61,P61,V61,AB61,AH61,AN61,AT61,AZ61,BF61,BL61)+SUM(L61,R61,X61,AD61,AJ61,AP61,AV61,BB61,BH61,BN61)</x:f>
        <x:v>0</x:v>
      </x:c>
      <x:c r="F61" s="182" t="n">
        <x:f>SUM(M61,S61,Y61,AE61,AK61,AQ61,AW61,BC61,BI61,BO61)</x:f>
        <x:v>0</x:v>
      </x:c>
      <x:c r="G61" s="182" t="n">
        <x:f>MAX(0,Inputs!$B$12-SUM(J61,P61,V61,AB61,AH61,AN61,AT61,AZ61,BF61,BL61))</x:f>
        <x:v>1150</x:v>
      </x:c>
      <x:c r="H61" s="180" t="n">
        <x:f>M60</x:f>
        <x:v>0</x:v>
      </x:c>
      <x:c r="I61" s="180" t="n">
        <x:f>IF(H61&lt;=0,0,H61*IFERROR(INDEX(Inputs!$E$15:$E$24,MATCH(1,Inputs!$K$15:$K$24,0)),0)/12)</x:f>
        <x:v>0</x:v>
      </x:c>
      <x:c r="J61" s="180" t="n">
        <x:f>MIN(H61+I61,IF(H61&gt;0,IFERROR(INDEX(Inputs!$H$15:$H$24,MATCH(1,Inputs!$K$15:$K$24,0)),0),0))</x:f>
        <x:v>0</x:v>
      </x:c>
      <x:c r="K61" s="180" t="n">
        <x:f>MAX(0,H61+I61-J61)</x:f>
        <x:v>0</x:v>
      </x:c>
      <x:c r="L61" s="180" t="n">
        <x:f>MIN(K61,MAX(0,$G61-0))</x:f>
        <x:v>0</x:v>
      </x:c>
      <x:c r="M61" s="180" t="n">
        <x:f>MAX(0,K61-L61)</x:f>
        <x:v>0</x:v>
      </x:c>
      <x:c r="N61" s="180" t="n">
        <x:f>S60</x:f>
        <x:v>0</x:v>
      </x:c>
      <x:c r="O61" s="180" t="n">
        <x:f>IF(N61&lt;=0,0,N61*IFERROR(INDEX(Inputs!$E$15:$E$24,MATCH(2,Inputs!$K$15:$K$24,0)),0)/12)</x:f>
        <x:v>0</x:v>
      </x:c>
      <x:c r="P61" s="180" t="n">
        <x:f>MIN(N61+O61,IF(N61&gt;0,IFERROR(INDEX(Inputs!$H$15:$H$24,MATCH(2,Inputs!$K$15:$K$24,0)),0),0))</x:f>
        <x:v>0</x:v>
      </x:c>
      <x:c r="Q61" s="180" t="n">
        <x:f>MAX(0,N61+O61-P61)</x:f>
        <x:v>0</x:v>
      </x:c>
      <x:c r="R61" s="180" t="n">
        <x:f>MIN(Q61,MAX(0,$G61-SUM(K61)))</x:f>
        <x:v>0</x:v>
      </x:c>
      <x:c r="S61" s="180" t="n">
        <x:f>MAX(0,Q61-R61)</x:f>
        <x:v>0</x:v>
      </x:c>
      <x:c r="T61" s="180" t="n">
        <x:f>Y60</x:f>
        <x:v>0</x:v>
      </x:c>
      <x:c r="U61" s="180" t="n">
        <x:f>IF(T61&lt;=0,0,T61*IFERROR(INDEX(Inputs!$E$15:$E$24,MATCH(3,Inputs!$K$15:$K$24,0)),0)/12)</x:f>
        <x:v>0</x:v>
      </x:c>
      <x:c r="V61" s="180" t="n">
        <x:f>MIN(T61+U61,IF(T61&gt;0,IFERROR(INDEX(Inputs!$H$15:$H$24,MATCH(3,Inputs!$K$15:$K$24,0)),0),0))</x:f>
        <x:v>0</x:v>
      </x:c>
      <x:c r="W61" s="180" t="n">
        <x:f>MAX(0,T61+U61-V61)</x:f>
        <x:v>0</x:v>
      </x:c>
      <x:c r="X61" s="180" t="n">
        <x:f>MIN(W61,MAX(0,$G61-SUM(K61,Q61)))</x:f>
        <x:v>0</x:v>
      </x:c>
      <x:c r="Y61" s="180" t="n">
        <x:f>MAX(0,W61-X61)</x:f>
        <x:v>0</x:v>
      </x:c>
      <x:c r="Z61" s="180" t="n">
        <x:f>AE60</x:f>
        <x:v>0</x:v>
      </x:c>
      <x:c r="AA61" s="180" t="n">
        <x:f>IF(Z61&lt;=0,0,Z61*IFERROR(INDEX(Inputs!$E$15:$E$24,MATCH(4,Inputs!$K$15:$K$24,0)),0)/12)</x:f>
        <x:v>0</x:v>
      </x:c>
      <x:c r="AB61" s="180" t="n">
        <x:f>MIN(Z61+AA61,IF(Z61&gt;0,IFERROR(INDEX(Inputs!$H$15:$H$24,MATCH(4,Inputs!$K$15:$K$24,0)),0),0))</x:f>
        <x:v>0</x:v>
      </x:c>
      <x:c r="AC61" s="180" t="n">
        <x:f>MAX(0,Z61+AA61-AB61)</x:f>
        <x:v>0</x:v>
      </x:c>
      <x:c r="AD61" s="180" t="n">
        <x:f>MIN(AC61,MAX(0,$G61-SUM(K61,Q61,W61)))</x:f>
        <x:v>0</x:v>
      </x:c>
      <x:c r="AE61" s="180" t="n">
        <x:f>MAX(0,AC61-AD61)</x:f>
        <x:v>0</x:v>
      </x:c>
      <x:c r="AF61" s="180" t="n">
        <x:f>AK60</x:f>
        <x:v>0</x:v>
      </x:c>
      <x:c r="AG61" s="180" t="n">
        <x:f>IF(AF61&lt;=0,0,AF61*IFERROR(INDEX(Inputs!$E$15:$E$24,MATCH(5,Inputs!$K$15:$K$24,0)),0)/12)</x:f>
        <x:v>0</x:v>
      </x:c>
      <x:c r="AH61" s="180" t="n">
        <x:f>MIN(AF61+AG61,IF(AF61&gt;0,IFERROR(INDEX(Inputs!$H$15:$H$24,MATCH(5,Inputs!$K$15:$K$24,0)),0),0))</x:f>
        <x:v>0</x:v>
      </x:c>
      <x:c r="AI61" s="180" t="n">
        <x:f>MAX(0,AF61+AG61-AH61)</x:f>
        <x:v>0</x:v>
      </x:c>
      <x:c r="AJ61" s="180" t="n">
        <x:f>MIN(AI61,MAX(0,$G61-SUM(K61,Q61,W61,AC61)))</x:f>
        <x:v>0</x:v>
      </x:c>
      <x:c r="AK61" s="180" t="n">
        <x:f>MAX(0,AI61-AJ61)</x:f>
        <x:v>0</x:v>
      </x:c>
      <x:c r="AL61" s="180" t="n">
        <x:f>AQ60</x:f>
        <x:v>0</x:v>
      </x:c>
      <x:c r="AM61" s="180" t="n">
        <x:f>IF(AL61&lt;=0,0,AL61*IFERROR(INDEX(Inputs!$E$15:$E$24,MATCH(6,Inputs!$K$15:$K$24,0)),0)/12)</x:f>
        <x:v>0</x:v>
      </x:c>
      <x:c r="AN61" s="180" t="n">
        <x:f>MIN(AL61+AM61,IF(AL61&gt;0,IFERROR(INDEX(Inputs!$H$15:$H$24,MATCH(6,Inputs!$K$15:$K$24,0)),0),0))</x:f>
        <x:v>0</x:v>
      </x:c>
      <x:c r="AO61" s="180" t="n">
        <x:f>MAX(0,AL61+AM61-AN61)</x:f>
        <x:v>0</x:v>
      </x:c>
      <x:c r="AP61" s="180" t="n">
        <x:f>MIN(AO61,MAX(0,$G61-SUM(K61,Q61,W61,AC61,AI61)))</x:f>
        <x:v>0</x:v>
      </x:c>
      <x:c r="AQ61" s="180" t="n">
        <x:f>MAX(0,AO61-AP61)</x:f>
        <x:v>0</x:v>
      </x:c>
      <x:c r="AR61" s="180" t="n">
        <x:f>AW60</x:f>
        <x:v>0</x:v>
      </x:c>
      <x:c r="AS61" s="180" t="n">
        <x:f>IF(AR61&lt;=0,0,AR61*IFERROR(INDEX(Inputs!$E$15:$E$24,MATCH(7,Inputs!$K$15:$K$24,0)),0)/12)</x:f>
        <x:v>0</x:v>
      </x:c>
      <x:c r="AT61" s="180" t="n">
        <x:f>MIN(AR61+AS61,IF(AR61&gt;0,IFERROR(INDEX(Inputs!$H$15:$H$24,MATCH(7,Inputs!$K$15:$K$24,0)),0),0))</x:f>
        <x:v>0</x:v>
      </x:c>
      <x:c r="AU61" s="180" t="n">
        <x:f>MAX(0,AR61+AS61-AT61)</x:f>
        <x:v>0</x:v>
      </x:c>
      <x:c r="AV61" s="180" t="n">
        <x:f>MIN(AU61,MAX(0,$G61-SUM(K61,Q61,W61,AC61,AI61,AO61)))</x:f>
        <x:v>0</x:v>
      </x:c>
      <x:c r="AW61" s="180" t="n">
        <x:f>MAX(0,AU61-AV61)</x:f>
        <x:v>0</x:v>
      </x:c>
      <x:c r="AX61" s="180" t="n">
        <x:f>BC60</x:f>
        <x:v>0</x:v>
      </x:c>
      <x:c r="AY61" s="180" t="n">
        <x:f>IF(AX61&lt;=0,0,AX61*IFERROR(INDEX(Inputs!$E$15:$E$24,MATCH(8,Inputs!$K$15:$K$24,0)),0)/12)</x:f>
        <x:v>0</x:v>
      </x:c>
      <x:c r="AZ61" s="180" t="n">
        <x:f>MIN(AX61+AY61,IF(AX61&gt;0,IFERROR(INDEX(Inputs!$H$15:$H$24,MATCH(8,Inputs!$K$15:$K$24,0)),0),0))</x:f>
        <x:v>0</x:v>
      </x:c>
      <x:c r="BA61" s="180" t="n">
        <x:f>MAX(0,AX61+AY61-AZ61)</x:f>
        <x:v>0</x:v>
      </x:c>
      <x:c r="BB61" s="180" t="n">
        <x:f>MIN(BA61,MAX(0,$G61-SUM(K61,Q61,W61,AC61,AI61,AO61,AU61)))</x:f>
        <x:v>0</x:v>
      </x:c>
      <x:c r="BC61" s="180" t="n">
        <x:f>MAX(0,BA61-BB61)</x:f>
        <x:v>0</x:v>
      </x:c>
      <x:c r="BD61" s="180" t="n">
        <x:f>BI60</x:f>
        <x:v>0</x:v>
      </x:c>
      <x:c r="BE61" s="180" t="n">
        <x:f>IF(BD61&lt;=0,0,BD61*IFERROR(INDEX(Inputs!$E$15:$E$24,MATCH(9,Inputs!$K$15:$K$24,0)),0)/12)</x:f>
        <x:v>0</x:v>
      </x:c>
      <x:c r="BF61" s="180" t="n">
        <x:f>MIN(BD61+BE61,IF(BD61&gt;0,IFERROR(INDEX(Inputs!$H$15:$H$24,MATCH(9,Inputs!$K$15:$K$24,0)),0),0))</x:f>
        <x:v>0</x:v>
      </x:c>
      <x:c r="BG61" s="180" t="n">
        <x:f>MAX(0,BD61+BE61-BF61)</x:f>
        <x:v>0</x:v>
      </x:c>
      <x:c r="BH61" s="180" t="n">
        <x:f>MIN(BG61,MAX(0,$G61-SUM(K61,Q61,W61,AC61,AI61,AO61,AU61,BA61)))</x:f>
        <x:v>0</x:v>
      </x:c>
      <x:c r="BI61" s="180" t="n">
        <x:f>MAX(0,BG61-BH61)</x:f>
        <x:v>0</x:v>
      </x:c>
      <x:c r="BJ61" s="180" t="n">
        <x:f>BO60</x:f>
        <x:v>0</x:v>
      </x:c>
      <x:c r="BK61" s="180" t="n">
        <x:f>IF(BJ61&lt;=0,0,BJ61*IFERROR(INDEX(Inputs!$E$15:$E$24,MATCH(10,Inputs!$K$15:$K$24,0)),0)/12)</x:f>
        <x:v>0</x:v>
      </x:c>
      <x:c r="BL61" s="180" t="n">
        <x:f>MIN(BJ61+BK61,IF(BJ61&gt;0,IFERROR(INDEX(Inputs!$H$15:$H$24,MATCH(10,Inputs!$K$15:$K$24,0)),0),0))</x:f>
        <x:v>0</x:v>
      </x:c>
      <x:c r="BM61" s="180" t="n">
        <x:f>MAX(0,BJ61+BK61-BL61)</x:f>
        <x:v>0</x:v>
      </x:c>
      <x:c r="BN61" s="180" t="n">
        <x:f>MIN(BM61,MAX(0,$G61-SUM(K61,Q61,W61,AC61,AI61,AO61,AU61,BA61,BG61)))</x:f>
        <x:v>0</x:v>
      </x:c>
      <x:c r="BO61" s="192" t="n">
        <x:f>MAX(0,BM61-BN61)</x:f>
        <x:v>0</x:v>
      </x:c>
    </x:row>
    <x:row r="62">
      <x:c r="A62" s="191" t="n">
        <x:f>55</x:f>
        <x:v>55</x:v>
      </x:c>
      <x:c r="B62" s="178" t="n">
        <x:f>EDATE(Inputs!$B$4,A62-1)</x:f>
        <x:v>47863</x:v>
      </x:c>
      <x:c r="C62" s="182" t="n">
        <x:f>SUM(H62,N62,T62,Z62,AF62,AL62,AR62,AX62,BD62,BJ62)</x:f>
        <x:v>0</x:v>
      </x:c>
      <x:c r="D62" s="182" t="n">
        <x:f>SUM(I62,O62,U62,AA62,AG62,AM62,AS62,AY62,BE62,BK62)</x:f>
        <x:v>0</x:v>
      </x:c>
      <x:c r="E62" s="182" t="n">
        <x:f>SUM(J62,P62,V62,AB62,AH62,AN62,AT62,AZ62,BF62,BL62)+SUM(L62,R62,X62,AD62,AJ62,AP62,AV62,BB62,BH62,BN62)</x:f>
        <x:v>0</x:v>
      </x:c>
      <x:c r="F62" s="182" t="n">
        <x:f>SUM(M62,S62,Y62,AE62,AK62,AQ62,AW62,BC62,BI62,BO62)</x:f>
        <x:v>0</x:v>
      </x:c>
      <x:c r="G62" s="182" t="n">
        <x:f>MAX(0,Inputs!$B$12-SUM(J62,P62,V62,AB62,AH62,AN62,AT62,AZ62,BF62,BL62))</x:f>
        <x:v>1150</x:v>
      </x:c>
      <x:c r="H62" s="180" t="n">
        <x:f>M61</x:f>
        <x:v>0</x:v>
      </x:c>
      <x:c r="I62" s="180" t="n">
        <x:f>IF(H62&lt;=0,0,H62*IFERROR(INDEX(Inputs!$E$15:$E$24,MATCH(1,Inputs!$K$15:$K$24,0)),0)/12)</x:f>
        <x:v>0</x:v>
      </x:c>
      <x:c r="J62" s="180" t="n">
        <x:f>MIN(H62+I62,IF(H62&gt;0,IFERROR(INDEX(Inputs!$H$15:$H$24,MATCH(1,Inputs!$K$15:$K$24,0)),0),0))</x:f>
        <x:v>0</x:v>
      </x:c>
      <x:c r="K62" s="180" t="n">
        <x:f>MAX(0,H62+I62-J62)</x:f>
        <x:v>0</x:v>
      </x:c>
      <x:c r="L62" s="180" t="n">
        <x:f>MIN(K62,MAX(0,$G62-0))</x:f>
        <x:v>0</x:v>
      </x:c>
      <x:c r="M62" s="180" t="n">
        <x:f>MAX(0,K62-L62)</x:f>
        <x:v>0</x:v>
      </x:c>
      <x:c r="N62" s="180" t="n">
        <x:f>S61</x:f>
        <x:v>0</x:v>
      </x:c>
      <x:c r="O62" s="180" t="n">
        <x:f>IF(N62&lt;=0,0,N62*IFERROR(INDEX(Inputs!$E$15:$E$24,MATCH(2,Inputs!$K$15:$K$24,0)),0)/12)</x:f>
        <x:v>0</x:v>
      </x:c>
      <x:c r="P62" s="180" t="n">
        <x:f>MIN(N62+O62,IF(N62&gt;0,IFERROR(INDEX(Inputs!$H$15:$H$24,MATCH(2,Inputs!$K$15:$K$24,0)),0),0))</x:f>
        <x:v>0</x:v>
      </x:c>
      <x:c r="Q62" s="180" t="n">
        <x:f>MAX(0,N62+O62-P62)</x:f>
        <x:v>0</x:v>
      </x:c>
      <x:c r="R62" s="180" t="n">
        <x:f>MIN(Q62,MAX(0,$G62-SUM(K62)))</x:f>
        <x:v>0</x:v>
      </x:c>
      <x:c r="S62" s="180" t="n">
        <x:f>MAX(0,Q62-R62)</x:f>
        <x:v>0</x:v>
      </x:c>
      <x:c r="T62" s="180" t="n">
        <x:f>Y61</x:f>
        <x:v>0</x:v>
      </x:c>
      <x:c r="U62" s="180" t="n">
        <x:f>IF(T62&lt;=0,0,T62*IFERROR(INDEX(Inputs!$E$15:$E$24,MATCH(3,Inputs!$K$15:$K$24,0)),0)/12)</x:f>
        <x:v>0</x:v>
      </x:c>
      <x:c r="V62" s="180" t="n">
        <x:f>MIN(T62+U62,IF(T62&gt;0,IFERROR(INDEX(Inputs!$H$15:$H$24,MATCH(3,Inputs!$K$15:$K$24,0)),0),0))</x:f>
        <x:v>0</x:v>
      </x:c>
      <x:c r="W62" s="180" t="n">
        <x:f>MAX(0,T62+U62-V62)</x:f>
        <x:v>0</x:v>
      </x:c>
      <x:c r="X62" s="180" t="n">
        <x:f>MIN(W62,MAX(0,$G62-SUM(K62,Q62)))</x:f>
        <x:v>0</x:v>
      </x:c>
      <x:c r="Y62" s="180" t="n">
        <x:f>MAX(0,W62-X62)</x:f>
        <x:v>0</x:v>
      </x:c>
      <x:c r="Z62" s="180" t="n">
        <x:f>AE61</x:f>
        <x:v>0</x:v>
      </x:c>
      <x:c r="AA62" s="180" t="n">
        <x:f>IF(Z62&lt;=0,0,Z62*IFERROR(INDEX(Inputs!$E$15:$E$24,MATCH(4,Inputs!$K$15:$K$24,0)),0)/12)</x:f>
        <x:v>0</x:v>
      </x:c>
      <x:c r="AB62" s="180" t="n">
        <x:f>MIN(Z62+AA62,IF(Z62&gt;0,IFERROR(INDEX(Inputs!$H$15:$H$24,MATCH(4,Inputs!$K$15:$K$24,0)),0),0))</x:f>
        <x:v>0</x:v>
      </x:c>
      <x:c r="AC62" s="180" t="n">
        <x:f>MAX(0,Z62+AA62-AB62)</x:f>
        <x:v>0</x:v>
      </x:c>
      <x:c r="AD62" s="180" t="n">
        <x:f>MIN(AC62,MAX(0,$G62-SUM(K62,Q62,W62)))</x:f>
        <x:v>0</x:v>
      </x:c>
      <x:c r="AE62" s="180" t="n">
        <x:f>MAX(0,AC62-AD62)</x:f>
        <x:v>0</x:v>
      </x:c>
      <x:c r="AF62" s="180" t="n">
        <x:f>AK61</x:f>
        <x:v>0</x:v>
      </x:c>
      <x:c r="AG62" s="180" t="n">
        <x:f>IF(AF62&lt;=0,0,AF62*IFERROR(INDEX(Inputs!$E$15:$E$24,MATCH(5,Inputs!$K$15:$K$24,0)),0)/12)</x:f>
        <x:v>0</x:v>
      </x:c>
      <x:c r="AH62" s="180" t="n">
        <x:f>MIN(AF62+AG62,IF(AF62&gt;0,IFERROR(INDEX(Inputs!$H$15:$H$24,MATCH(5,Inputs!$K$15:$K$24,0)),0),0))</x:f>
        <x:v>0</x:v>
      </x:c>
      <x:c r="AI62" s="180" t="n">
        <x:f>MAX(0,AF62+AG62-AH62)</x:f>
        <x:v>0</x:v>
      </x:c>
      <x:c r="AJ62" s="180" t="n">
        <x:f>MIN(AI62,MAX(0,$G62-SUM(K62,Q62,W62,AC62)))</x:f>
        <x:v>0</x:v>
      </x:c>
      <x:c r="AK62" s="180" t="n">
        <x:f>MAX(0,AI62-AJ62)</x:f>
        <x:v>0</x:v>
      </x:c>
      <x:c r="AL62" s="180" t="n">
        <x:f>AQ61</x:f>
        <x:v>0</x:v>
      </x:c>
      <x:c r="AM62" s="180" t="n">
        <x:f>IF(AL62&lt;=0,0,AL62*IFERROR(INDEX(Inputs!$E$15:$E$24,MATCH(6,Inputs!$K$15:$K$24,0)),0)/12)</x:f>
        <x:v>0</x:v>
      </x:c>
      <x:c r="AN62" s="180" t="n">
        <x:f>MIN(AL62+AM62,IF(AL62&gt;0,IFERROR(INDEX(Inputs!$H$15:$H$24,MATCH(6,Inputs!$K$15:$K$24,0)),0),0))</x:f>
        <x:v>0</x:v>
      </x:c>
      <x:c r="AO62" s="180" t="n">
        <x:f>MAX(0,AL62+AM62-AN62)</x:f>
        <x:v>0</x:v>
      </x:c>
      <x:c r="AP62" s="180" t="n">
        <x:f>MIN(AO62,MAX(0,$G62-SUM(K62,Q62,W62,AC62,AI62)))</x:f>
        <x:v>0</x:v>
      </x:c>
      <x:c r="AQ62" s="180" t="n">
        <x:f>MAX(0,AO62-AP62)</x:f>
        <x:v>0</x:v>
      </x:c>
      <x:c r="AR62" s="180" t="n">
        <x:f>AW61</x:f>
        <x:v>0</x:v>
      </x:c>
      <x:c r="AS62" s="180" t="n">
        <x:f>IF(AR62&lt;=0,0,AR62*IFERROR(INDEX(Inputs!$E$15:$E$24,MATCH(7,Inputs!$K$15:$K$24,0)),0)/12)</x:f>
        <x:v>0</x:v>
      </x:c>
      <x:c r="AT62" s="180" t="n">
        <x:f>MIN(AR62+AS62,IF(AR62&gt;0,IFERROR(INDEX(Inputs!$H$15:$H$24,MATCH(7,Inputs!$K$15:$K$24,0)),0),0))</x:f>
        <x:v>0</x:v>
      </x:c>
      <x:c r="AU62" s="180" t="n">
        <x:f>MAX(0,AR62+AS62-AT62)</x:f>
        <x:v>0</x:v>
      </x:c>
      <x:c r="AV62" s="180" t="n">
        <x:f>MIN(AU62,MAX(0,$G62-SUM(K62,Q62,W62,AC62,AI62,AO62)))</x:f>
        <x:v>0</x:v>
      </x:c>
      <x:c r="AW62" s="180" t="n">
        <x:f>MAX(0,AU62-AV62)</x:f>
        <x:v>0</x:v>
      </x:c>
      <x:c r="AX62" s="180" t="n">
        <x:f>BC61</x:f>
        <x:v>0</x:v>
      </x:c>
      <x:c r="AY62" s="180" t="n">
        <x:f>IF(AX62&lt;=0,0,AX62*IFERROR(INDEX(Inputs!$E$15:$E$24,MATCH(8,Inputs!$K$15:$K$24,0)),0)/12)</x:f>
        <x:v>0</x:v>
      </x:c>
      <x:c r="AZ62" s="180" t="n">
        <x:f>MIN(AX62+AY62,IF(AX62&gt;0,IFERROR(INDEX(Inputs!$H$15:$H$24,MATCH(8,Inputs!$K$15:$K$24,0)),0),0))</x:f>
        <x:v>0</x:v>
      </x:c>
      <x:c r="BA62" s="180" t="n">
        <x:f>MAX(0,AX62+AY62-AZ62)</x:f>
        <x:v>0</x:v>
      </x:c>
      <x:c r="BB62" s="180" t="n">
        <x:f>MIN(BA62,MAX(0,$G62-SUM(K62,Q62,W62,AC62,AI62,AO62,AU62)))</x:f>
        <x:v>0</x:v>
      </x:c>
      <x:c r="BC62" s="180" t="n">
        <x:f>MAX(0,BA62-BB62)</x:f>
        <x:v>0</x:v>
      </x:c>
      <x:c r="BD62" s="180" t="n">
        <x:f>BI61</x:f>
        <x:v>0</x:v>
      </x:c>
      <x:c r="BE62" s="180" t="n">
        <x:f>IF(BD62&lt;=0,0,BD62*IFERROR(INDEX(Inputs!$E$15:$E$24,MATCH(9,Inputs!$K$15:$K$24,0)),0)/12)</x:f>
        <x:v>0</x:v>
      </x:c>
      <x:c r="BF62" s="180" t="n">
        <x:f>MIN(BD62+BE62,IF(BD62&gt;0,IFERROR(INDEX(Inputs!$H$15:$H$24,MATCH(9,Inputs!$K$15:$K$24,0)),0),0))</x:f>
        <x:v>0</x:v>
      </x:c>
      <x:c r="BG62" s="180" t="n">
        <x:f>MAX(0,BD62+BE62-BF62)</x:f>
        <x:v>0</x:v>
      </x:c>
      <x:c r="BH62" s="180" t="n">
        <x:f>MIN(BG62,MAX(0,$G62-SUM(K62,Q62,W62,AC62,AI62,AO62,AU62,BA62)))</x:f>
        <x:v>0</x:v>
      </x:c>
      <x:c r="BI62" s="180" t="n">
        <x:f>MAX(0,BG62-BH62)</x:f>
        <x:v>0</x:v>
      </x:c>
      <x:c r="BJ62" s="180" t="n">
        <x:f>BO61</x:f>
        <x:v>0</x:v>
      </x:c>
      <x:c r="BK62" s="180" t="n">
        <x:f>IF(BJ62&lt;=0,0,BJ62*IFERROR(INDEX(Inputs!$E$15:$E$24,MATCH(10,Inputs!$K$15:$K$24,0)),0)/12)</x:f>
        <x:v>0</x:v>
      </x:c>
      <x:c r="BL62" s="180" t="n">
        <x:f>MIN(BJ62+BK62,IF(BJ62&gt;0,IFERROR(INDEX(Inputs!$H$15:$H$24,MATCH(10,Inputs!$K$15:$K$24,0)),0),0))</x:f>
        <x:v>0</x:v>
      </x:c>
      <x:c r="BM62" s="180" t="n">
        <x:f>MAX(0,BJ62+BK62-BL62)</x:f>
        <x:v>0</x:v>
      </x:c>
      <x:c r="BN62" s="180" t="n">
        <x:f>MIN(BM62,MAX(0,$G62-SUM(K62,Q62,W62,AC62,AI62,AO62,AU62,BA62,BG62)))</x:f>
        <x:v>0</x:v>
      </x:c>
      <x:c r="BO62" s="192" t="n">
        <x:f>MAX(0,BM62-BN62)</x:f>
        <x:v>0</x:v>
      </x:c>
    </x:row>
    <x:row r="63">
      <x:c r="A63" s="191" t="n">
        <x:f>56</x:f>
        <x:v>56</x:v>
      </x:c>
      <x:c r="B63" s="178" t="n">
        <x:f>EDATE(Inputs!$B$4,A63-1)</x:f>
        <x:v>47894</x:v>
      </x:c>
      <x:c r="C63" s="182" t="n">
        <x:f>SUM(H63,N63,T63,Z63,AF63,AL63,AR63,AX63,BD63,BJ63)</x:f>
        <x:v>0</x:v>
      </x:c>
      <x:c r="D63" s="182" t="n">
        <x:f>SUM(I63,O63,U63,AA63,AG63,AM63,AS63,AY63,BE63,BK63)</x:f>
        <x:v>0</x:v>
      </x:c>
      <x:c r="E63" s="182" t="n">
        <x:f>SUM(J63,P63,V63,AB63,AH63,AN63,AT63,AZ63,BF63,BL63)+SUM(L63,R63,X63,AD63,AJ63,AP63,AV63,BB63,BH63,BN63)</x:f>
        <x:v>0</x:v>
      </x:c>
      <x:c r="F63" s="182" t="n">
        <x:f>SUM(M63,S63,Y63,AE63,AK63,AQ63,AW63,BC63,BI63,BO63)</x:f>
        <x:v>0</x:v>
      </x:c>
      <x:c r="G63" s="182" t="n">
        <x:f>MAX(0,Inputs!$B$12-SUM(J63,P63,V63,AB63,AH63,AN63,AT63,AZ63,BF63,BL63))</x:f>
        <x:v>1150</x:v>
      </x:c>
      <x:c r="H63" s="180" t="n">
        <x:f>M62</x:f>
        <x:v>0</x:v>
      </x:c>
      <x:c r="I63" s="180" t="n">
        <x:f>IF(H63&lt;=0,0,H63*IFERROR(INDEX(Inputs!$E$15:$E$24,MATCH(1,Inputs!$K$15:$K$24,0)),0)/12)</x:f>
        <x:v>0</x:v>
      </x:c>
      <x:c r="J63" s="180" t="n">
        <x:f>MIN(H63+I63,IF(H63&gt;0,IFERROR(INDEX(Inputs!$H$15:$H$24,MATCH(1,Inputs!$K$15:$K$24,0)),0),0))</x:f>
        <x:v>0</x:v>
      </x:c>
      <x:c r="K63" s="180" t="n">
        <x:f>MAX(0,H63+I63-J63)</x:f>
        <x:v>0</x:v>
      </x:c>
      <x:c r="L63" s="180" t="n">
        <x:f>MIN(K63,MAX(0,$G63-0))</x:f>
        <x:v>0</x:v>
      </x:c>
      <x:c r="M63" s="180" t="n">
        <x:f>MAX(0,K63-L63)</x:f>
        <x:v>0</x:v>
      </x:c>
      <x:c r="N63" s="180" t="n">
        <x:f>S62</x:f>
        <x:v>0</x:v>
      </x:c>
      <x:c r="O63" s="180" t="n">
        <x:f>IF(N63&lt;=0,0,N63*IFERROR(INDEX(Inputs!$E$15:$E$24,MATCH(2,Inputs!$K$15:$K$24,0)),0)/12)</x:f>
        <x:v>0</x:v>
      </x:c>
      <x:c r="P63" s="180" t="n">
        <x:f>MIN(N63+O63,IF(N63&gt;0,IFERROR(INDEX(Inputs!$H$15:$H$24,MATCH(2,Inputs!$K$15:$K$24,0)),0),0))</x:f>
        <x:v>0</x:v>
      </x:c>
      <x:c r="Q63" s="180" t="n">
        <x:f>MAX(0,N63+O63-P63)</x:f>
        <x:v>0</x:v>
      </x:c>
      <x:c r="R63" s="180" t="n">
        <x:f>MIN(Q63,MAX(0,$G63-SUM(K63)))</x:f>
        <x:v>0</x:v>
      </x:c>
      <x:c r="S63" s="180" t="n">
        <x:f>MAX(0,Q63-R63)</x:f>
        <x:v>0</x:v>
      </x:c>
      <x:c r="T63" s="180" t="n">
        <x:f>Y62</x:f>
        <x:v>0</x:v>
      </x:c>
      <x:c r="U63" s="180" t="n">
        <x:f>IF(T63&lt;=0,0,T63*IFERROR(INDEX(Inputs!$E$15:$E$24,MATCH(3,Inputs!$K$15:$K$24,0)),0)/12)</x:f>
        <x:v>0</x:v>
      </x:c>
      <x:c r="V63" s="180" t="n">
        <x:f>MIN(T63+U63,IF(T63&gt;0,IFERROR(INDEX(Inputs!$H$15:$H$24,MATCH(3,Inputs!$K$15:$K$24,0)),0),0))</x:f>
        <x:v>0</x:v>
      </x:c>
      <x:c r="W63" s="180" t="n">
        <x:f>MAX(0,T63+U63-V63)</x:f>
        <x:v>0</x:v>
      </x:c>
      <x:c r="X63" s="180" t="n">
        <x:f>MIN(W63,MAX(0,$G63-SUM(K63,Q63)))</x:f>
        <x:v>0</x:v>
      </x:c>
      <x:c r="Y63" s="180" t="n">
        <x:f>MAX(0,W63-X63)</x:f>
        <x:v>0</x:v>
      </x:c>
      <x:c r="Z63" s="180" t="n">
        <x:f>AE62</x:f>
        <x:v>0</x:v>
      </x:c>
      <x:c r="AA63" s="180" t="n">
        <x:f>IF(Z63&lt;=0,0,Z63*IFERROR(INDEX(Inputs!$E$15:$E$24,MATCH(4,Inputs!$K$15:$K$24,0)),0)/12)</x:f>
        <x:v>0</x:v>
      </x:c>
      <x:c r="AB63" s="180" t="n">
        <x:f>MIN(Z63+AA63,IF(Z63&gt;0,IFERROR(INDEX(Inputs!$H$15:$H$24,MATCH(4,Inputs!$K$15:$K$24,0)),0),0))</x:f>
        <x:v>0</x:v>
      </x:c>
      <x:c r="AC63" s="180" t="n">
        <x:f>MAX(0,Z63+AA63-AB63)</x:f>
        <x:v>0</x:v>
      </x:c>
      <x:c r="AD63" s="180" t="n">
        <x:f>MIN(AC63,MAX(0,$G63-SUM(K63,Q63,W63)))</x:f>
        <x:v>0</x:v>
      </x:c>
      <x:c r="AE63" s="180" t="n">
        <x:f>MAX(0,AC63-AD63)</x:f>
        <x:v>0</x:v>
      </x:c>
      <x:c r="AF63" s="180" t="n">
        <x:f>AK62</x:f>
        <x:v>0</x:v>
      </x:c>
      <x:c r="AG63" s="180" t="n">
        <x:f>IF(AF63&lt;=0,0,AF63*IFERROR(INDEX(Inputs!$E$15:$E$24,MATCH(5,Inputs!$K$15:$K$24,0)),0)/12)</x:f>
        <x:v>0</x:v>
      </x:c>
      <x:c r="AH63" s="180" t="n">
        <x:f>MIN(AF63+AG63,IF(AF63&gt;0,IFERROR(INDEX(Inputs!$H$15:$H$24,MATCH(5,Inputs!$K$15:$K$24,0)),0),0))</x:f>
        <x:v>0</x:v>
      </x:c>
      <x:c r="AI63" s="180" t="n">
        <x:f>MAX(0,AF63+AG63-AH63)</x:f>
        <x:v>0</x:v>
      </x:c>
      <x:c r="AJ63" s="180" t="n">
        <x:f>MIN(AI63,MAX(0,$G63-SUM(K63,Q63,W63,AC63)))</x:f>
        <x:v>0</x:v>
      </x:c>
      <x:c r="AK63" s="180" t="n">
        <x:f>MAX(0,AI63-AJ63)</x:f>
        <x:v>0</x:v>
      </x:c>
      <x:c r="AL63" s="180" t="n">
        <x:f>AQ62</x:f>
        <x:v>0</x:v>
      </x:c>
      <x:c r="AM63" s="180" t="n">
        <x:f>IF(AL63&lt;=0,0,AL63*IFERROR(INDEX(Inputs!$E$15:$E$24,MATCH(6,Inputs!$K$15:$K$24,0)),0)/12)</x:f>
        <x:v>0</x:v>
      </x:c>
      <x:c r="AN63" s="180" t="n">
        <x:f>MIN(AL63+AM63,IF(AL63&gt;0,IFERROR(INDEX(Inputs!$H$15:$H$24,MATCH(6,Inputs!$K$15:$K$24,0)),0),0))</x:f>
        <x:v>0</x:v>
      </x:c>
      <x:c r="AO63" s="180" t="n">
        <x:f>MAX(0,AL63+AM63-AN63)</x:f>
        <x:v>0</x:v>
      </x:c>
      <x:c r="AP63" s="180" t="n">
        <x:f>MIN(AO63,MAX(0,$G63-SUM(K63,Q63,W63,AC63,AI63)))</x:f>
        <x:v>0</x:v>
      </x:c>
      <x:c r="AQ63" s="180" t="n">
        <x:f>MAX(0,AO63-AP63)</x:f>
        <x:v>0</x:v>
      </x:c>
      <x:c r="AR63" s="180" t="n">
        <x:f>AW62</x:f>
        <x:v>0</x:v>
      </x:c>
      <x:c r="AS63" s="180" t="n">
        <x:f>IF(AR63&lt;=0,0,AR63*IFERROR(INDEX(Inputs!$E$15:$E$24,MATCH(7,Inputs!$K$15:$K$24,0)),0)/12)</x:f>
        <x:v>0</x:v>
      </x:c>
      <x:c r="AT63" s="180" t="n">
        <x:f>MIN(AR63+AS63,IF(AR63&gt;0,IFERROR(INDEX(Inputs!$H$15:$H$24,MATCH(7,Inputs!$K$15:$K$24,0)),0),0))</x:f>
        <x:v>0</x:v>
      </x:c>
      <x:c r="AU63" s="180" t="n">
        <x:f>MAX(0,AR63+AS63-AT63)</x:f>
        <x:v>0</x:v>
      </x:c>
      <x:c r="AV63" s="180" t="n">
        <x:f>MIN(AU63,MAX(0,$G63-SUM(K63,Q63,W63,AC63,AI63,AO63)))</x:f>
        <x:v>0</x:v>
      </x:c>
      <x:c r="AW63" s="180" t="n">
        <x:f>MAX(0,AU63-AV63)</x:f>
        <x:v>0</x:v>
      </x:c>
      <x:c r="AX63" s="180" t="n">
        <x:f>BC62</x:f>
        <x:v>0</x:v>
      </x:c>
      <x:c r="AY63" s="180" t="n">
        <x:f>IF(AX63&lt;=0,0,AX63*IFERROR(INDEX(Inputs!$E$15:$E$24,MATCH(8,Inputs!$K$15:$K$24,0)),0)/12)</x:f>
        <x:v>0</x:v>
      </x:c>
      <x:c r="AZ63" s="180" t="n">
        <x:f>MIN(AX63+AY63,IF(AX63&gt;0,IFERROR(INDEX(Inputs!$H$15:$H$24,MATCH(8,Inputs!$K$15:$K$24,0)),0),0))</x:f>
        <x:v>0</x:v>
      </x:c>
      <x:c r="BA63" s="180" t="n">
        <x:f>MAX(0,AX63+AY63-AZ63)</x:f>
        <x:v>0</x:v>
      </x:c>
      <x:c r="BB63" s="180" t="n">
        <x:f>MIN(BA63,MAX(0,$G63-SUM(K63,Q63,W63,AC63,AI63,AO63,AU63)))</x:f>
        <x:v>0</x:v>
      </x:c>
      <x:c r="BC63" s="180" t="n">
        <x:f>MAX(0,BA63-BB63)</x:f>
        <x:v>0</x:v>
      </x:c>
      <x:c r="BD63" s="180" t="n">
        <x:f>BI62</x:f>
        <x:v>0</x:v>
      </x:c>
      <x:c r="BE63" s="180" t="n">
        <x:f>IF(BD63&lt;=0,0,BD63*IFERROR(INDEX(Inputs!$E$15:$E$24,MATCH(9,Inputs!$K$15:$K$24,0)),0)/12)</x:f>
        <x:v>0</x:v>
      </x:c>
      <x:c r="BF63" s="180" t="n">
        <x:f>MIN(BD63+BE63,IF(BD63&gt;0,IFERROR(INDEX(Inputs!$H$15:$H$24,MATCH(9,Inputs!$K$15:$K$24,0)),0),0))</x:f>
        <x:v>0</x:v>
      </x:c>
      <x:c r="BG63" s="180" t="n">
        <x:f>MAX(0,BD63+BE63-BF63)</x:f>
        <x:v>0</x:v>
      </x:c>
      <x:c r="BH63" s="180" t="n">
        <x:f>MIN(BG63,MAX(0,$G63-SUM(K63,Q63,W63,AC63,AI63,AO63,AU63,BA63)))</x:f>
        <x:v>0</x:v>
      </x:c>
      <x:c r="BI63" s="180" t="n">
        <x:f>MAX(0,BG63-BH63)</x:f>
        <x:v>0</x:v>
      </x:c>
      <x:c r="BJ63" s="180" t="n">
        <x:f>BO62</x:f>
        <x:v>0</x:v>
      </x:c>
      <x:c r="BK63" s="180" t="n">
        <x:f>IF(BJ63&lt;=0,0,BJ63*IFERROR(INDEX(Inputs!$E$15:$E$24,MATCH(10,Inputs!$K$15:$K$24,0)),0)/12)</x:f>
        <x:v>0</x:v>
      </x:c>
      <x:c r="BL63" s="180" t="n">
        <x:f>MIN(BJ63+BK63,IF(BJ63&gt;0,IFERROR(INDEX(Inputs!$H$15:$H$24,MATCH(10,Inputs!$K$15:$K$24,0)),0),0))</x:f>
        <x:v>0</x:v>
      </x:c>
      <x:c r="BM63" s="180" t="n">
        <x:f>MAX(0,BJ63+BK63-BL63)</x:f>
        <x:v>0</x:v>
      </x:c>
      <x:c r="BN63" s="180" t="n">
        <x:f>MIN(BM63,MAX(0,$G63-SUM(K63,Q63,W63,AC63,AI63,AO63,AU63,BA63,BG63)))</x:f>
        <x:v>0</x:v>
      </x:c>
      <x:c r="BO63" s="192" t="n">
        <x:f>MAX(0,BM63-BN63)</x:f>
        <x:v>0</x:v>
      </x:c>
    </x:row>
    <x:row r="64">
      <x:c r="A64" s="191" t="n">
        <x:f>57</x:f>
        <x:v>57</x:v>
      </x:c>
      <x:c r="B64" s="178" t="n">
        <x:f>EDATE(Inputs!$B$4,A64-1)</x:f>
        <x:v>47922</x:v>
      </x:c>
      <x:c r="C64" s="182" t="n">
        <x:f>SUM(H64,N64,T64,Z64,AF64,AL64,AR64,AX64,BD64,BJ64)</x:f>
        <x:v>0</x:v>
      </x:c>
      <x:c r="D64" s="182" t="n">
        <x:f>SUM(I64,O64,U64,AA64,AG64,AM64,AS64,AY64,BE64,BK64)</x:f>
        <x:v>0</x:v>
      </x:c>
      <x:c r="E64" s="182" t="n">
        <x:f>SUM(J64,P64,V64,AB64,AH64,AN64,AT64,AZ64,BF64,BL64)+SUM(L64,R64,X64,AD64,AJ64,AP64,AV64,BB64,BH64,BN64)</x:f>
        <x:v>0</x:v>
      </x:c>
      <x:c r="F64" s="182" t="n">
        <x:f>SUM(M64,S64,Y64,AE64,AK64,AQ64,AW64,BC64,BI64,BO64)</x:f>
        <x:v>0</x:v>
      </x:c>
      <x:c r="G64" s="182" t="n">
        <x:f>MAX(0,Inputs!$B$12-SUM(J64,P64,V64,AB64,AH64,AN64,AT64,AZ64,BF64,BL64))</x:f>
        <x:v>1150</x:v>
      </x:c>
      <x:c r="H64" s="180" t="n">
        <x:f>M63</x:f>
        <x:v>0</x:v>
      </x:c>
      <x:c r="I64" s="180" t="n">
        <x:f>IF(H64&lt;=0,0,H64*IFERROR(INDEX(Inputs!$E$15:$E$24,MATCH(1,Inputs!$K$15:$K$24,0)),0)/12)</x:f>
        <x:v>0</x:v>
      </x:c>
      <x:c r="J64" s="180" t="n">
        <x:f>MIN(H64+I64,IF(H64&gt;0,IFERROR(INDEX(Inputs!$H$15:$H$24,MATCH(1,Inputs!$K$15:$K$24,0)),0),0))</x:f>
        <x:v>0</x:v>
      </x:c>
      <x:c r="K64" s="180" t="n">
        <x:f>MAX(0,H64+I64-J64)</x:f>
        <x:v>0</x:v>
      </x:c>
      <x:c r="L64" s="180" t="n">
        <x:f>MIN(K64,MAX(0,$G64-0))</x:f>
        <x:v>0</x:v>
      </x:c>
      <x:c r="M64" s="180" t="n">
        <x:f>MAX(0,K64-L64)</x:f>
        <x:v>0</x:v>
      </x:c>
      <x:c r="N64" s="180" t="n">
        <x:f>S63</x:f>
        <x:v>0</x:v>
      </x:c>
      <x:c r="O64" s="180" t="n">
        <x:f>IF(N64&lt;=0,0,N64*IFERROR(INDEX(Inputs!$E$15:$E$24,MATCH(2,Inputs!$K$15:$K$24,0)),0)/12)</x:f>
        <x:v>0</x:v>
      </x:c>
      <x:c r="P64" s="180" t="n">
        <x:f>MIN(N64+O64,IF(N64&gt;0,IFERROR(INDEX(Inputs!$H$15:$H$24,MATCH(2,Inputs!$K$15:$K$24,0)),0),0))</x:f>
        <x:v>0</x:v>
      </x:c>
      <x:c r="Q64" s="180" t="n">
        <x:f>MAX(0,N64+O64-P64)</x:f>
        <x:v>0</x:v>
      </x:c>
      <x:c r="R64" s="180" t="n">
        <x:f>MIN(Q64,MAX(0,$G64-SUM(K64)))</x:f>
        <x:v>0</x:v>
      </x:c>
      <x:c r="S64" s="180" t="n">
        <x:f>MAX(0,Q64-R64)</x:f>
        <x:v>0</x:v>
      </x:c>
      <x:c r="T64" s="180" t="n">
        <x:f>Y63</x:f>
        <x:v>0</x:v>
      </x:c>
      <x:c r="U64" s="180" t="n">
        <x:f>IF(T64&lt;=0,0,T64*IFERROR(INDEX(Inputs!$E$15:$E$24,MATCH(3,Inputs!$K$15:$K$24,0)),0)/12)</x:f>
        <x:v>0</x:v>
      </x:c>
      <x:c r="V64" s="180" t="n">
        <x:f>MIN(T64+U64,IF(T64&gt;0,IFERROR(INDEX(Inputs!$H$15:$H$24,MATCH(3,Inputs!$K$15:$K$24,0)),0),0))</x:f>
        <x:v>0</x:v>
      </x:c>
      <x:c r="W64" s="180" t="n">
        <x:f>MAX(0,T64+U64-V64)</x:f>
        <x:v>0</x:v>
      </x:c>
      <x:c r="X64" s="180" t="n">
        <x:f>MIN(W64,MAX(0,$G64-SUM(K64,Q64)))</x:f>
        <x:v>0</x:v>
      </x:c>
      <x:c r="Y64" s="180" t="n">
        <x:f>MAX(0,W64-X64)</x:f>
        <x:v>0</x:v>
      </x:c>
      <x:c r="Z64" s="180" t="n">
        <x:f>AE63</x:f>
        <x:v>0</x:v>
      </x:c>
      <x:c r="AA64" s="180" t="n">
        <x:f>IF(Z64&lt;=0,0,Z64*IFERROR(INDEX(Inputs!$E$15:$E$24,MATCH(4,Inputs!$K$15:$K$24,0)),0)/12)</x:f>
        <x:v>0</x:v>
      </x:c>
      <x:c r="AB64" s="180" t="n">
        <x:f>MIN(Z64+AA64,IF(Z64&gt;0,IFERROR(INDEX(Inputs!$H$15:$H$24,MATCH(4,Inputs!$K$15:$K$24,0)),0),0))</x:f>
        <x:v>0</x:v>
      </x:c>
      <x:c r="AC64" s="180" t="n">
        <x:f>MAX(0,Z64+AA64-AB64)</x:f>
        <x:v>0</x:v>
      </x:c>
      <x:c r="AD64" s="180" t="n">
        <x:f>MIN(AC64,MAX(0,$G64-SUM(K64,Q64,W64)))</x:f>
        <x:v>0</x:v>
      </x:c>
      <x:c r="AE64" s="180" t="n">
        <x:f>MAX(0,AC64-AD64)</x:f>
        <x:v>0</x:v>
      </x:c>
      <x:c r="AF64" s="180" t="n">
        <x:f>AK63</x:f>
        <x:v>0</x:v>
      </x:c>
      <x:c r="AG64" s="180" t="n">
        <x:f>IF(AF64&lt;=0,0,AF64*IFERROR(INDEX(Inputs!$E$15:$E$24,MATCH(5,Inputs!$K$15:$K$24,0)),0)/12)</x:f>
        <x:v>0</x:v>
      </x:c>
      <x:c r="AH64" s="180" t="n">
        <x:f>MIN(AF64+AG64,IF(AF64&gt;0,IFERROR(INDEX(Inputs!$H$15:$H$24,MATCH(5,Inputs!$K$15:$K$24,0)),0),0))</x:f>
        <x:v>0</x:v>
      </x:c>
      <x:c r="AI64" s="180" t="n">
        <x:f>MAX(0,AF64+AG64-AH64)</x:f>
        <x:v>0</x:v>
      </x:c>
      <x:c r="AJ64" s="180" t="n">
        <x:f>MIN(AI64,MAX(0,$G64-SUM(K64,Q64,W64,AC64)))</x:f>
        <x:v>0</x:v>
      </x:c>
      <x:c r="AK64" s="180" t="n">
        <x:f>MAX(0,AI64-AJ64)</x:f>
        <x:v>0</x:v>
      </x:c>
      <x:c r="AL64" s="180" t="n">
        <x:f>AQ63</x:f>
        <x:v>0</x:v>
      </x:c>
      <x:c r="AM64" s="180" t="n">
        <x:f>IF(AL64&lt;=0,0,AL64*IFERROR(INDEX(Inputs!$E$15:$E$24,MATCH(6,Inputs!$K$15:$K$24,0)),0)/12)</x:f>
        <x:v>0</x:v>
      </x:c>
      <x:c r="AN64" s="180" t="n">
        <x:f>MIN(AL64+AM64,IF(AL64&gt;0,IFERROR(INDEX(Inputs!$H$15:$H$24,MATCH(6,Inputs!$K$15:$K$24,0)),0),0))</x:f>
        <x:v>0</x:v>
      </x:c>
      <x:c r="AO64" s="180" t="n">
        <x:f>MAX(0,AL64+AM64-AN64)</x:f>
        <x:v>0</x:v>
      </x:c>
      <x:c r="AP64" s="180" t="n">
        <x:f>MIN(AO64,MAX(0,$G64-SUM(K64,Q64,W64,AC64,AI64)))</x:f>
        <x:v>0</x:v>
      </x:c>
      <x:c r="AQ64" s="180" t="n">
        <x:f>MAX(0,AO64-AP64)</x:f>
        <x:v>0</x:v>
      </x:c>
      <x:c r="AR64" s="180" t="n">
        <x:f>AW63</x:f>
        <x:v>0</x:v>
      </x:c>
      <x:c r="AS64" s="180" t="n">
        <x:f>IF(AR64&lt;=0,0,AR64*IFERROR(INDEX(Inputs!$E$15:$E$24,MATCH(7,Inputs!$K$15:$K$24,0)),0)/12)</x:f>
        <x:v>0</x:v>
      </x:c>
      <x:c r="AT64" s="180" t="n">
        <x:f>MIN(AR64+AS64,IF(AR64&gt;0,IFERROR(INDEX(Inputs!$H$15:$H$24,MATCH(7,Inputs!$K$15:$K$24,0)),0),0))</x:f>
        <x:v>0</x:v>
      </x:c>
      <x:c r="AU64" s="180" t="n">
        <x:f>MAX(0,AR64+AS64-AT64)</x:f>
        <x:v>0</x:v>
      </x:c>
      <x:c r="AV64" s="180" t="n">
        <x:f>MIN(AU64,MAX(0,$G64-SUM(K64,Q64,W64,AC64,AI64,AO64)))</x:f>
        <x:v>0</x:v>
      </x:c>
      <x:c r="AW64" s="180" t="n">
        <x:f>MAX(0,AU64-AV64)</x:f>
        <x:v>0</x:v>
      </x:c>
      <x:c r="AX64" s="180" t="n">
        <x:f>BC63</x:f>
        <x:v>0</x:v>
      </x:c>
      <x:c r="AY64" s="180" t="n">
        <x:f>IF(AX64&lt;=0,0,AX64*IFERROR(INDEX(Inputs!$E$15:$E$24,MATCH(8,Inputs!$K$15:$K$24,0)),0)/12)</x:f>
        <x:v>0</x:v>
      </x:c>
      <x:c r="AZ64" s="180" t="n">
        <x:f>MIN(AX64+AY64,IF(AX64&gt;0,IFERROR(INDEX(Inputs!$H$15:$H$24,MATCH(8,Inputs!$K$15:$K$24,0)),0),0))</x:f>
        <x:v>0</x:v>
      </x:c>
      <x:c r="BA64" s="180" t="n">
        <x:f>MAX(0,AX64+AY64-AZ64)</x:f>
        <x:v>0</x:v>
      </x:c>
      <x:c r="BB64" s="180" t="n">
        <x:f>MIN(BA64,MAX(0,$G64-SUM(K64,Q64,W64,AC64,AI64,AO64,AU64)))</x:f>
        <x:v>0</x:v>
      </x:c>
      <x:c r="BC64" s="180" t="n">
        <x:f>MAX(0,BA64-BB64)</x:f>
        <x:v>0</x:v>
      </x:c>
      <x:c r="BD64" s="180" t="n">
        <x:f>BI63</x:f>
        <x:v>0</x:v>
      </x:c>
      <x:c r="BE64" s="180" t="n">
        <x:f>IF(BD64&lt;=0,0,BD64*IFERROR(INDEX(Inputs!$E$15:$E$24,MATCH(9,Inputs!$K$15:$K$24,0)),0)/12)</x:f>
        <x:v>0</x:v>
      </x:c>
      <x:c r="BF64" s="180" t="n">
        <x:f>MIN(BD64+BE64,IF(BD64&gt;0,IFERROR(INDEX(Inputs!$H$15:$H$24,MATCH(9,Inputs!$K$15:$K$24,0)),0),0))</x:f>
        <x:v>0</x:v>
      </x:c>
      <x:c r="BG64" s="180" t="n">
        <x:f>MAX(0,BD64+BE64-BF64)</x:f>
        <x:v>0</x:v>
      </x:c>
      <x:c r="BH64" s="180" t="n">
        <x:f>MIN(BG64,MAX(0,$G64-SUM(K64,Q64,W64,AC64,AI64,AO64,AU64,BA64)))</x:f>
        <x:v>0</x:v>
      </x:c>
      <x:c r="BI64" s="180" t="n">
        <x:f>MAX(0,BG64-BH64)</x:f>
        <x:v>0</x:v>
      </x:c>
      <x:c r="BJ64" s="180" t="n">
        <x:f>BO63</x:f>
        <x:v>0</x:v>
      </x:c>
      <x:c r="BK64" s="180" t="n">
        <x:f>IF(BJ64&lt;=0,0,BJ64*IFERROR(INDEX(Inputs!$E$15:$E$24,MATCH(10,Inputs!$K$15:$K$24,0)),0)/12)</x:f>
        <x:v>0</x:v>
      </x:c>
      <x:c r="BL64" s="180" t="n">
        <x:f>MIN(BJ64+BK64,IF(BJ64&gt;0,IFERROR(INDEX(Inputs!$H$15:$H$24,MATCH(10,Inputs!$K$15:$K$24,0)),0),0))</x:f>
        <x:v>0</x:v>
      </x:c>
      <x:c r="BM64" s="180" t="n">
        <x:f>MAX(0,BJ64+BK64-BL64)</x:f>
        <x:v>0</x:v>
      </x:c>
      <x:c r="BN64" s="180" t="n">
        <x:f>MIN(BM64,MAX(0,$G64-SUM(K64,Q64,W64,AC64,AI64,AO64,AU64,BA64,BG64)))</x:f>
        <x:v>0</x:v>
      </x:c>
      <x:c r="BO64" s="192" t="n">
        <x:f>MAX(0,BM64-BN64)</x:f>
        <x:v>0</x:v>
      </x:c>
    </x:row>
    <x:row r="65">
      <x:c r="A65" s="191" t="n">
        <x:f>58</x:f>
        <x:v>58</x:v>
      </x:c>
      <x:c r="B65" s="178" t="n">
        <x:f>EDATE(Inputs!$B$4,A65-1)</x:f>
        <x:v>47953</x:v>
      </x:c>
      <x:c r="C65" s="182" t="n">
        <x:f>SUM(H65,N65,T65,Z65,AF65,AL65,AR65,AX65,BD65,BJ65)</x:f>
        <x:v>0</x:v>
      </x:c>
      <x:c r="D65" s="182" t="n">
        <x:f>SUM(I65,O65,U65,AA65,AG65,AM65,AS65,AY65,BE65,BK65)</x:f>
        <x:v>0</x:v>
      </x:c>
      <x:c r="E65" s="182" t="n">
        <x:f>SUM(J65,P65,V65,AB65,AH65,AN65,AT65,AZ65,BF65,BL65)+SUM(L65,R65,X65,AD65,AJ65,AP65,AV65,BB65,BH65,BN65)</x:f>
        <x:v>0</x:v>
      </x:c>
      <x:c r="F65" s="182" t="n">
        <x:f>SUM(M65,S65,Y65,AE65,AK65,AQ65,AW65,BC65,BI65,BO65)</x:f>
        <x:v>0</x:v>
      </x:c>
      <x:c r="G65" s="182" t="n">
        <x:f>MAX(0,Inputs!$B$12-SUM(J65,P65,V65,AB65,AH65,AN65,AT65,AZ65,BF65,BL65))</x:f>
        <x:v>1150</x:v>
      </x:c>
      <x:c r="H65" s="180" t="n">
        <x:f>M64</x:f>
        <x:v>0</x:v>
      </x:c>
      <x:c r="I65" s="180" t="n">
        <x:f>IF(H65&lt;=0,0,H65*IFERROR(INDEX(Inputs!$E$15:$E$24,MATCH(1,Inputs!$K$15:$K$24,0)),0)/12)</x:f>
        <x:v>0</x:v>
      </x:c>
      <x:c r="J65" s="180" t="n">
        <x:f>MIN(H65+I65,IF(H65&gt;0,IFERROR(INDEX(Inputs!$H$15:$H$24,MATCH(1,Inputs!$K$15:$K$24,0)),0),0))</x:f>
        <x:v>0</x:v>
      </x:c>
      <x:c r="K65" s="180" t="n">
        <x:f>MAX(0,H65+I65-J65)</x:f>
        <x:v>0</x:v>
      </x:c>
      <x:c r="L65" s="180" t="n">
        <x:f>MIN(K65,MAX(0,$G65-0))</x:f>
        <x:v>0</x:v>
      </x:c>
      <x:c r="M65" s="180" t="n">
        <x:f>MAX(0,K65-L65)</x:f>
        <x:v>0</x:v>
      </x:c>
      <x:c r="N65" s="180" t="n">
        <x:f>S64</x:f>
        <x:v>0</x:v>
      </x:c>
      <x:c r="O65" s="180" t="n">
        <x:f>IF(N65&lt;=0,0,N65*IFERROR(INDEX(Inputs!$E$15:$E$24,MATCH(2,Inputs!$K$15:$K$24,0)),0)/12)</x:f>
        <x:v>0</x:v>
      </x:c>
      <x:c r="P65" s="180" t="n">
        <x:f>MIN(N65+O65,IF(N65&gt;0,IFERROR(INDEX(Inputs!$H$15:$H$24,MATCH(2,Inputs!$K$15:$K$24,0)),0),0))</x:f>
        <x:v>0</x:v>
      </x:c>
      <x:c r="Q65" s="180" t="n">
        <x:f>MAX(0,N65+O65-P65)</x:f>
        <x:v>0</x:v>
      </x:c>
      <x:c r="R65" s="180" t="n">
        <x:f>MIN(Q65,MAX(0,$G65-SUM(K65)))</x:f>
        <x:v>0</x:v>
      </x:c>
      <x:c r="S65" s="180" t="n">
        <x:f>MAX(0,Q65-R65)</x:f>
        <x:v>0</x:v>
      </x:c>
      <x:c r="T65" s="180" t="n">
        <x:f>Y64</x:f>
        <x:v>0</x:v>
      </x:c>
      <x:c r="U65" s="180" t="n">
        <x:f>IF(T65&lt;=0,0,T65*IFERROR(INDEX(Inputs!$E$15:$E$24,MATCH(3,Inputs!$K$15:$K$24,0)),0)/12)</x:f>
        <x:v>0</x:v>
      </x:c>
      <x:c r="V65" s="180" t="n">
        <x:f>MIN(T65+U65,IF(T65&gt;0,IFERROR(INDEX(Inputs!$H$15:$H$24,MATCH(3,Inputs!$K$15:$K$24,0)),0),0))</x:f>
        <x:v>0</x:v>
      </x:c>
      <x:c r="W65" s="180" t="n">
        <x:f>MAX(0,T65+U65-V65)</x:f>
        <x:v>0</x:v>
      </x:c>
      <x:c r="X65" s="180" t="n">
        <x:f>MIN(W65,MAX(0,$G65-SUM(K65,Q65)))</x:f>
        <x:v>0</x:v>
      </x:c>
      <x:c r="Y65" s="180" t="n">
        <x:f>MAX(0,W65-X65)</x:f>
        <x:v>0</x:v>
      </x:c>
      <x:c r="Z65" s="180" t="n">
        <x:f>AE64</x:f>
        <x:v>0</x:v>
      </x:c>
      <x:c r="AA65" s="180" t="n">
        <x:f>IF(Z65&lt;=0,0,Z65*IFERROR(INDEX(Inputs!$E$15:$E$24,MATCH(4,Inputs!$K$15:$K$24,0)),0)/12)</x:f>
        <x:v>0</x:v>
      </x:c>
      <x:c r="AB65" s="180" t="n">
        <x:f>MIN(Z65+AA65,IF(Z65&gt;0,IFERROR(INDEX(Inputs!$H$15:$H$24,MATCH(4,Inputs!$K$15:$K$24,0)),0),0))</x:f>
        <x:v>0</x:v>
      </x:c>
      <x:c r="AC65" s="180" t="n">
        <x:f>MAX(0,Z65+AA65-AB65)</x:f>
        <x:v>0</x:v>
      </x:c>
      <x:c r="AD65" s="180" t="n">
        <x:f>MIN(AC65,MAX(0,$G65-SUM(K65,Q65,W65)))</x:f>
        <x:v>0</x:v>
      </x:c>
      <x:c r="AE65" s="180" t="n">
        <x:f>MAX(0,AC65-AD65)</x:f>
        <x:v>0</x:v>
      </x:c>
      <x:c r="AF65" s="180" t="n">
        <x:f>AK64</x:f>
        <x:v>0</x:v>
      </x:c>
      <x:c r="AG65" s="180" t="n">
        <x:f>IF(AF65&lt;=0,0,AF65*IFERROR(INDEX(Inputs!$E$15:$E$24,MATCH(5,Inputs!$K$15:$K$24,0)),0)/12)</x:f>
        <x:v>0</x:v>
      </x:c>
      <x:c r="AH65" s="180" t="n">
        <x:f>MIN(AF65+AG65,IF(AF65&gt;0,IFERROR(INDEX(Inputs!$H$15:$H$24,MATCH(5,Inputs!$K$15:$K$24,0)),0),0))</x:f>
        <x:v>0</x:v>
      </x:c>
      <x:c r="AI65" s="180" t="n">
        <x:f>MAX(0,AF65+AG65-AH65)</x:f>
        <x:v>0</x:v>
      </x:c>
      <x:c r="AJ65" s="180" t="n">
        <x:f>MIN(AI65,MAX(0,$G65-SUM(K65,Q65,W65,AC65)))</x:f>
        <x:v>0</x:v>
      </x:c>
      <x:c r="AK65" s="180" t="n">
        <x:f>MAX(0,AI65-AJ65)</x:f>
        <x:v>0</x:v>
      </x:c>
      <x:c r="AL65" s="180" t="n">
        <x:f>AQ64</x:f>
        <x:v>0</x:v>
      </x:c>
      <x:c r="AM65" s="180" t="n">
        <x:f>IF(AL65&lt;=0,0,AL65*IFERROR(INDEX(Inputs!$E$15:$E$24,MATCH(6,Inputs!$K$15:$K$24,0)),0)/12)</x:f>
        <x:v>0</x:v>
      </x:c>
      <x:c r="AN65" s="180" t="n">
        <x:f>MIN(AL65+AM65,IF(AL65&gt;0,IFERROR(INDEX(Inputs!$H$15:$H$24,MATCH(6,Inputs!$K$15:$K$24,0)),0),0))</x:f>
        <x:v>0</x:v>
      </x:c>
      <x:c r="AO65" s="180" t="n">
        <x:f>MAX(0,AL65+AM65-AN65)</x:f>
        <x:v>0</x:v>
      </x:c>
      <x:c r="AP65" s="180" t="n">
        <x:f>MIN(AO65,MAX(0,$G65-SUM(K65,Q65,W65,AC65,AI65)))</x:f>
        <x:v>0</x:v>
      </x:c>
      <x:c r="AQ65" s="180" t="n">
        <x:f>MAX(0,AO65-AP65)</x:f>
        <x:v>0</x:v>
      </x:c>
      <x:c r="AR65" s="180" t="n">
        <x:f>AW64</x:f>
        <x:v>0</x:v>
      </x:c>
      <x:c r="AS65" s="180" t="n">
        <x:f>IF(AR65&lt;=0,0,AR65*IFERROR(INDEX(Inputs!$E$15:$E$24,MATCH(7,Inputs!$K$15:$K$24,0)),0)/12)</x:f>
        <x:v>0</x:v>
      </x:c>
      <x:c r="AT65" s="180" t="n">
        <x:f>MIN(AR65+AS65,IF(AR65&gt;0,IFERROR(INDEX(Inputs!$H$15:$H$24,MATCH(7,Inputs!$K$15:$K$24,0)),0),0))</x:f>
        <x:v>0</x:v>
      </x:c>
      <x:c r="AU65" s="180" t="n">
        <x:f>MAX(0,AR65+AS65-AT65)</x:f>
        <x:v>0</x:v>
      </x:c>
      <x:c r="AV65" s="180" t="n">
        <x:f>MIN(AU65,MAX(0,$G65-SUM(K65,Q65,W65,AC65,AI65,AO65)))</x:f>
        <x:v>0</x:v>
      </x:c>
      <x:c r="AW65" s="180" t="n">
        <x:f>MAX(0,AU65-AV65)</x:f>
        <x:v>0</x:v>
      </x:c>
      <x:c r="AX65" s="180" t="n">
        <x:f>BC64</x:f>
        <x:v>0</x:v>
      </x:c>
      <x:c r="AY65" s="180" t="n">
        <x:f>IF(AX65&lt;=0,0,AX65*IFERROR(INDEX(Inputs!$E$15:$E$24,MATCH(8,Inputs!$K$15:$K$24,0)),0)/12)</x:f>
        <x:v>0</x:v>
      </x:c>
      <x:c r="AZ65" s="180" t="n">
        <x:f>MIN(AX65+AY65,IF(AX65&gt;0,IFERROR(INDEX(Inputs!$H$15:$H$24,MATCH(8,Inputs!$K$15:$K$24,0)),0),0))</x:f>
        <x:v>0</x:v>
      </x:c>
      <x:c r="BA65" s="180" t="n">
        <x:f>MAX(0,AX65+AY65-AZ65)</x:f>
        <x:v>0</x:v>
      </x:c>
      <x:c r="BB65" s="180" t="n">
        <x:f>MIN(BA65,MAX(0,$G65-SUM(K65,Q65,W65,AC65,AI65,AO65,AU65)))</x:f>
        <x:v>0</x:v>
      </x:c>
      <x:c r="BC65" s="180" t="n">
        <x:f>MAX(0,BA65-BB65)</x:f>
        <x:v>0</x:v>
      </x:c>
      <x:c r="BD65" s="180" t="n">
        <x:f>BI64</x:f>
        <x:v>0</x:v>
      </x:c>
      <x:c r="BE65" s="180" t="n">
        <x:f>IF(BD65&lt;=0,0,BD65*IFERROR(INDEX(Inputs!$E$15:$E$24,MATCH(9,Inputs!$K$15:$K$24,0)),0)/12)</x:f>
        <x:v>0</x:v>
      </x:c>
      <x:c r="BF65" s="180" t="n">
        <x:f>MIN(BD65+BE65,IF(BD65&gt;0,IFERROR(INDEX(Inputs!$H$15:$H$24,MATCH(9,Inputs!$K$15:$K$24,0)),0),0))</x:f>
        <x:v>0</x:v>
      </x:c>
      <x:c r="BG65" s="180" t="n">
        <x:f>MAX(0,BD65+BE65-BF65)</x:f>
        <x:v>0</x:v>
      </x:c>
      <x:c r="BH65" s="180" t="n">
        <x:f>MIN(BG65,MAX(0,$G65-SUM(K65,Q65,W65,AC65,AI65,AO65,AU65,BA65)))</x:f>
        <x:v>0</x:v>
      </x:c>
      <x:c r="BI65" s="180" t="n">
        <x:f>MAX(0,BG65-BH65)</x:f>
        <x:v>0</x:v>
      </x:c>
      <x:c r="BJ65" s="180" t="n">
        <x:f>BO64</x:f>
        <x:v>0</x:v>
      </x:c>
      <x:c r="BK65" s="180" t="n">
        <x:f>IF(BJ65&lt;=0,0,BJ65*IFERROR(INDEX(Inputs!$E$15:$E$24,MATCH(10,Inputs!$K$15:$K$24,0)),0)/12)</x:f>
        <x:v>0</x:v>
      </x:c>
      <x:c r="BL65" s="180" t="n">
        <x:f>MIN(BJ65+BK65,IF(BJ65&gt;0,IFERROR(INDEX(Inputs!$H$15:$H$24,MATCH(10,Inputs!$K$15:$K$24,0)),0),0))</x:f>
        <x:v>0</x:v>
      </x:c>
      <x:c r="BM65" s="180" t="n">
        <x:f>MAX(0,BJ65+BK65-BL65)</x:f>
        <x:v>0</x:v>
      </x:c>
      <x:c r="BN65" s="180" t="n">
        <x:f>MIN(BM65,MAX(0,$G65-SUM(K65,Q65,W65,AC65,AI65,AO65,AU65,BA65,BG65)))</x:f>
        <x:v>0</x:v>
      </x:c>
      <x:c r="BO65" s="192" t="n">
        <x:f>MAX(0,BM65-BN65)</x:f>
        <x:v>0</x:v>
      </x:c>
    </x:row>
    <x:row r="66">
      <x:c r="A66" s="191" t="n">
        <x:f>59</x:f>
        <x:v>59</x:v>
      </x:c>
      <x:c r="B66" s="178" t="n">
        <x:f>EDATE(Inputs!$B$4,A66-1)</x:f>
        <x:v>47983</x:v>
      </x:c>
      <x:c r="C66" s="182" t="n">
        <x:f>SUM(H66,N66,T66,Z66,AF66,AL66,AR66,AX66,BD66,BJ66)</x:f>
        <x:v>0</x:v>
      </x:c>
      <x:c r="D66" s="182" t="n">
        <x:f>SUM(I66,O66,U66,AA66,AG66,AM66,AS66,AY66,BE66,BK66)</x:f>
        <x:v>0</x:v>
      </x:c>
      <x:c r="E66" s="182" t="n">
        <x:f>SUM(J66,P66,V66,AB66,AH66,AN66,AT66,AZ66,BF66,BL66)+SUM(L66,R66,X66,AD66,AJ66,AP66,AV66,BB66,BH66,BN66)</x:f>
        <x:v>0</x:v>
      </x:c>
      <x:c r="F66" s="182" t="n">
        <x:f>SUM(M66,S66,Y66,AE66,AK66,AQ66,AW66,BC66,BI66,BO66)</x:f>
        <x:v>0</x:v>
      </x:c>
      <x:c r="G66" s="182" t="n">
        <x:f>MAX(0,Inputs!$B$12-SUM(J66,P66,V66,AB66,AH66,AN66,AT66,AZ66,BF66,BL66))</x:f>
        <x:v>1150</x:v>
      </x:c>
      <x:c r="H66" s="180" t="n">
        <x:f>M65</x:f>
        <x:v>0</x:v>
      </x:c>
      <x:c r="I66" s="180" t="n">
        <x:f>IF(H66&lt;=0,0,H66*IFERROR(INDEX(Inputs!$E$15:$E$24,MATCH(1,Inputs!$K$15:$K$24,0)),0)/12)</x:f>
        <x:v>0</x:v>
      </x:c>
      <x:c r="J66" s="180" t="n">
        <x:f>MIN(H66+I66,IF(H66&gt;0,IFERROR(INDEX(Inputs!$H$15:$H$24,MATCH(1,Inputs!$K$15:$K$24,0)),0),0))</x:f>
        <x:v>0</x:v>
      </x:c>
      <x:c r="K66" s="180" t="n">
        <x:f>MAX(0,H66+I66-J66)</x:f>
        <x:v>0</x:v>
      </x:c>
      <x:c r="L66" s="180" t="n">
        <x:f>MIN(K66,MAX(0,$G66-0))</x:f>
        <x:v>0</x:v>
      </x:c>
      <x:c r="M66" s="180" t="n">
        <x:f>MAX(0,K66-L66)</x:f>
        <x:v>0</x:v>
      </x:c>
      <x:c r="N66" s="180" t="n">
        <x:f>S65</x:f>
        <x:v>0</x:v>
      </x:c>
      <x:c r="O66" s="180" t="n">
        <x:f>IF(N66&lt;=0,0,N66*IFERROR(INDEX(Inputs!$E$15:$E$24,MATCH(2,Inputs!$K$15:$K$24,0)),0)/12)</x:f>
        <x:v>0</x:v>
      </x:c>
      <x:c r="P66" s="180" t="n">
        <x:f>MIN(N66+O66,IF(N66&gt;0,IFERROR(INDEX(Inputs!$H$15:$H$24,MATCH(2,Inputs!$K$15:$K$24,0)),0),0))</x:f>
        <x:v>0</x:v>
      </x:c>
      <x:c r="Q66" s="180" t="n">
        <x:f>MAX(0,N66+O66-P66)</x:f>
        <x:v>0</x:v>
      </x:c>
      <x:c r="R66" s="180" t="n">
        <x:f>MIN(Q66,MAX(0,$G66-SUM(K66)))</x:f>
        <x:v>0</x:v>
      </x:c>
      <x:c r="S66" s="180" t="n">
        <x:f>MAX(0,Q66-R66)</x:f>
        <x:v>0</x:v>
      </x:c>
      <x:c r="T66" s="180" t="n">
        <x:f>Y65</x:f>
        <x:v>0</x:v>
      </x:c>
      <x:c r="U66" s="180" t="n">
        <x:f>IF(T66&lt;=0,0,T66*IFERROR(INDEX(Inputs!$E$15:$E$24,MATCH(3,Inputs!$K$15:$K$24,0)),0)/12)</x:f>
        <x:v>0</x:v>
      </x:c>
      <x:c r="V66" s="180" t="n">
        <x:f>MIN(T66+U66,IF(T66&gt;0,IFERROR(INDEX(Inputs!$H$15:$H$24,MATCH(3,Inputs!$K$15:$K$24,0)),0),0))</x:f>
        <x:v>0</x:v>
      </x:c>
      <x:c r="W66" s="180" t="n">
        <x:f>MAX(0,T66+U66-V66)</x:f>
        <x:v>0</x:v>
      </x:c>
      <x:c r="X66" s="180" t="n">
        <x:f>MIN(W66,MAX(0,$G66-SUM(K66,Q66)))</x:f>
        <x:v>0</x:v>
      </x:c>
      <x:c r="Y66" s="180" t="n">
        <x:f>MAX(0,W66-X66)</x:f>
        <x:v>0</x:v>
      </x:c>
      <x:c r="Z66" s="180" t="n">
        <x:f>AE65</x:f>
        <x:v>0</x:v>
      </x:c>
      <x:c r="AA66" s="180" t="n">
        <x:f>IF(Z66&lt;=0,0,Z66*IFERROR(INDEX(Inputs!$E$15:$E$24,MATCH(4,Inputs!$K$15:$K$24,0)),0)/12)</x:f>
        <x:v>0</x:v>
      </x:c>
      <x:c r="AB66" s="180" t="n">
        <x:f>MIN(Z66+AA66,IF(Z66&gt;0,IFERROR(INDEX(Inputs!$H$15:$H$24,MATCH(4,Inputs!$K$15:$K$24,0)),0),0))</x:f>
        <x:v>0</x:v>
      </x:c>
      <x:c r="AC66" s="180" t="n">
        <x:f>MAX(0,Z66+AA66-AB66)</x:f>
        <x:v>0</x:v>
      </x:c>
      <x:c r="AD66" s="180" t="n">
        <x:f>MIN(AC66,MAX(0,$G66-SUM(K66,Q66,W66)))</x:f>
        <x:v>0</x:v>
      </x:c>
      <x:c r="AE66" s="180" t="n">
        <x:f>MAX(0,AC66-AD66)</x:f>
        <x:v>0</x:v>
      </x:c>
      <x:c r="AF66" s="180" t="n">
        <x:f>AK65</x:f>
        <x:v>0</x:v>
      </x:c>
      <x:c r="AG66" s="180" t="n">
        <x:f>IF(AF66&lt;=0,0,AF66*IFERROR(INDEX(Inputs!$E$15:$E$24,MATCH(5,Inputs!$K$15:$K$24,0)),0)/12)</x:f>
        <x:v>0</x:v>
      </x:c>
      <x:c r="AH66" s="180" t="n">
        <x:f>MIN(AF66+AG66,IF(AF66&gt;0,IFERROR(INDEX(Inputs!$H$15:$H$24,MATCH(5,Inputs!$K$15:$K$24,0)),0),0))</x:f>
        <x:v>0</x:v>
      </x:c>
      <x:c r="AI66" s="180" t="n">
        <x:f>MAX(0,AF66+AG66-AH66)</x:f>
        <x:v>0</x:v>
      </x:c>
      <x:c r="AJ66" s="180" t="n">
        <x:f>MIN(AI66,MAX(0,$G66-SUM(K66,Q66,W66,AC66)))</x:f>
        <x:v>0</x:v>
      </x:c>
      <x:c r="AK66" s="180" t="n">
        <x:f>MAX(0,AI66-AJ66)</x:f>
        <x:v>0</x:v>
      </x:c>
      <x:c r="AL66" s="180" t="n">
        <x:f>AQ65</x:f>
        <x:v>0</x:v>
      </x:c>
      <x:c r="AM66" s="180" t="n">
        <x:f>IF(AL66&lt;=0,0,AL66*IFERROR(INDEX(Inputs!$E$15:$E$24,MATCH(6,Inputs!$K$15:$K$24,0)),0)/12)</x:f>
        <x:v>0</x:v>
      </x:c>
      <x:c r="AN66" s="180" t="n">
        <x:f>MIN(AL66+AM66,IF(AL66&gt;0,IFERROR(INDEX(Inputs!$H$15:$H$24,MATCH(6,Inputs!$K$15:$K$24,0)),0),0))</x:f>
        <x:v>0</x:v>
      </x:c>
      <x:c r="AO66" s="180" t="n">
        <x:f>MAX(0,AL66+AM66-AN66)</x:f>
        <x:v>0</x:v>
      </x:c>
      <x:c r="AP66" s="180" t="n">
        <x:f>MIN(AO66,MAX(0,$G66-SUM(K66,Q66,W66,AC66,AI66)))</x:f>
        <x:v>0</x:v>
      </x:c>
      <x:c r="AQ66" s="180" t="n">
        <x:f>MAX(0,AO66-AP66)</x:f>
        <x:v>0</x:v>
      </x:c>
      <x:c r="AR66" s="180" t="n">
        <x:f>AW65</x:f>
        <x:v>0</x:v>
      </x:c>
      <x:c r="AS66" s="180" t="n">
        <x:f>IF(AR66&lt;=0,0,AR66*IFERROR(INDEX(Inputs!$E$15:$E$24,MATCH(7,Inputs!$K$15:$K$24,0)),0)/12)</x:f>
        <x:v>0</x:v>
      </x:c>
      <x:c r="AT66" s="180" t="n">
        <x:f>MIN(AR66+AS66,IF(AR66&gt;0,IFERROR(INDEX(Inputs!$H$15:$H$24,MATCH(7,Inputs!$K$15:$K$24,0)),0),0))</x:f>
        <x:v>0</x:v>
      </x:c>
      <x:c r="AU66" s="180" t="n">
        <x:f>MAX(0,AR66+AS66-AT66)</x:f>
        <x:v>0</x:v>
      </x:c>
      <x:c r="AV66" s="180" t="n">
        <x:f>MIN(AU66,MAX(0,$G66-SUM(K66,Q66,W66,AC66,AI66,AO66)))</x:f>
        <x:v>0</x:v>
      </x:c>
      <x:c r="AW66" s="180" t="n">
        <x:f>MAX(0,AU66-AV66)</x:f>
        <x:v>0</x:v>
      </x:c>
      <x:c r="AX66" s="180" t="n">
        <x:f>BC65</x:f>
        <x:v>0</x:v>
      </x:c>
      <x:c r="AY66" s="180" t="n">
        <x:f>IF(AX66&lt;=0,0,AX66*IFERROR(INDEX(Inputs!$E$15:$E$24,MATCH(8,Inputs!$K$15:$K$24,0)),0)/12)</x:f>
        <x:v>0</x:v>
      </x:c>
      <x:c r="AZ66" s="180" t="n">
        <x:f>MIN(AX66+AY66,IF(AX66&gt;0,IFERROR(INDEX(Inputs!$H$15:$H$24,MATCH(8,Inputs!$K$15:$K$24,0)),0),0))</x:f>
        <x:v>0</x:v>
      </x:c>
      <x:c r="BA66" s="180" t="n">
        <x:f>MAX(0,AX66+AY66-AZ66)</x:f>
        <x:v>0</x:v>
      </x:c>
      <x:c r="BB66" s="180" t="n">
        <x:f>MIN(BA66,MAX(0,$G66-SUM(K66,Q66,W66,AC66,AI66,AO66,AU66)))</x:f>
        <x:v>0</x:v>
      </x:c>
      <x:c r="BC66" s="180" t="n">
        <x:f>MAX(0,BA66-BB66)</x:f>
        <x:v>0</x:v>
      </x:c>
      <x:c r="BD66" s="180" t="n">
        <x:f>BI65</x:f>
        <x:v>0</x:v>
      </x:c>
      <x:c r="BE66" s="180" t="n">
        <x:f>IF(BD66&lt;=0,0,BD66*IFERROR(INDEX(Inputs!$E$15:$E$24,MATCH(9,Inputs!$K$15:$K$24,0)),0)/12)</x:f>
        <x:v>0</x:v>
      </x:c>
      <x:c r="BF66" s="180" t="n">
        <x:f>MIN(BD66+BE66,IF(BD66&gt;0,IFERROR(INDEX(Inputs!$H$15:$H$24,MATCH(9,Inputs!$K$15:$K$24,0)),0),0))</x:f>
        <x:v>0</x:v>
      </x:c>
      <x:c r="BG66" s="180" t="n">
        <x:f>MAX(0,BD66+BE66-BF66)</x:f>
        <x:v>0</x:v>
      </x:c>
      <x:c r="BH66" s="180" t="n">
        <x:f>MIN(BG66,MAX(0,$G66-SUM(K66,Q66,W66,AC66,AI66,AO66,AU66,BA66)))</x:f>
        <x:v>0</x:v>
      </x:c>
      <x:c r="BI66" s="180" t="n">
        <x:f>MAX(0,BG66-BH66)</x:f>
        <x:v>0</x:v>
      </x:c>
      <x:c r="BJ66" s="180" t="n">
        <x:f>BO65</x:f>
        <x:v>0</x:v>
      </x:c>
      <x:c r="BK66" s="180" t="n">
        <x:f>IF(BJ66&lt;=0,0,BJ66*IFERROR(INDEX(Inputs!$E$15:$E$24,MATCH(10,Inputs!$K$15:$K$24,0)),0)/12)</x:f>
        <x:v>0</x:v>
      </x:c>
      <x:c r="BL66" s="180" t="n">
        <x:f>MIN(BJ66+BK66,IF(BJ66&gt;0,IFERROR(INDEX(Inputs!$H$15:$H$24,MATCH(10,Inputs!$K$15:$K$24,0)),0),0))</x:f>
        <x:v>0</x:v>
      </x:c>
      <x:c r="BM66" s="180" t="n">
        <x:f>MAX(0,BJ66+BK66-BL66)</x:f>
        <x:v>0</x:v>
      </x:c>
      <x:c r="BN66" s="180" t="n">
        <x:f>MIN(BM66,MAX(0,$G66-SUM(K66,Q66,W66,AC66,AI66,AO66,AU66,BA66,BG66)))</x:f>
        <x:v>0</x:v>
      </x:c>
      <x:c r="BO66" s="192" t="n">
        <x:f>MAX(0,BM66-BN66)</x:f>
        <x:v>0</x:v>
      </x:c>
    </x:row>
    <x:row r="67">
      <x:c r="A67" s="191" t="n">
        <x:f>60</x:f>
        <x:v>60</x:v>
      </x:c>
      <x:c r="B67" s="178" t="n">
        <x:f>EDATE(Inputs!$B$4,A67-1)</x:f>
        <x:v>48014</x:v>
      </x:c>
      <x:c r="C67" s="182" t="n">
        <x:f>SUM(H67,N67,T67,Z67,AF67,AL67,AR67,AX67,BD67,BJ67)</x:f>
        <x:v>0</x:v>
      </x:c>
      <x:c r="D67" s="182" t="n">
        <x:f>SUM(I67,O67,U67,AA67,AG67,AM67,AS67,AY67,BE67,BK67)</x:f>
        <x:v>0</x:v>
      </x:c>
      <x:c r="E67" s="182" t="n">
        <x:f>SUM(J67,P67,V67,AB67,AH67,AN67,AT67,AZ67,BF67,BL67)+SUM(L67,R67,X67,AD67,AJ67,AP67,AV67,BB67,BH67,BN67)</x:f>
        <x:v>0</x:v>
      </x:c>
      <x:c r="F67" s="182" t="n">
        <x:f>SUM(M67,S67,Y67,AE67,AK67,AQ67,AW67,BC67,BI67,BO67)</x:f>
        <x:v>0</x:v>
      </x:c>
      <x:c r="G67" s="182" t="n">
        <x:f>MAX(0,Inputs!$B$12-SUM(J67,P67,V67,AB67,AH67,AN67,AT67,AZ67,BF67,BL67))</x:f>
        <x:v>1150</x:v>
      </x:c>
      <x:c r="H67" s="180" t="n">
        <x:f>M66</x:f>
        <x:v>0</x:v>
      </x:c>
      <x:c r="I67" s="180" t="n">
        <x:f>IF(H67&lt;=0,0,H67*IFERROR(INDEX(Inputs!$E$15:$E$24,MATCH(1,Inputs!$K$15:$K$24,0)),0)/12)</x:f>
        <x:v>0</x:v>
      </x:c>
      <x:c r="J67" s="180" t="n">
        <x:f>MIN(H67+I67,IF(H67&gt;0,IFERROR(INDEX(Inputs!$H$15:$H$24,MATCH(1,Inputs!$K$15:$K$24,0)),0),0))</x:f>
        <x:v>0</x:v>
      </x:c>
      <x:c r="K67" s="180" t="n">
        <x:f>MAX(0,H67+I67-J67)</x:f>
        <x:v>0</x:v>
      </x:c>
      <x:c r="L67" s="180" t="n">
        <x:f>MIN(K67,MAX(0,$G67-0))</x:f>
        <x:v>0</x:v>
      </x:c>
      <x:c r="M67" s="180" t="n">
        <x:f>MAX(0,K67-L67)</x:f>
        <x:v>0</x:v>
      </x:c>
      <x:c r="N67" s="180" t="n">
        <x:f>S66</x:f>
        <x:v>0</x:v>
      </x:c>
      <x:c r="O67" s="180" t="n">
        <x:f>IF(N67&lt;=0,0,N67*IFERROR(INDEX(Inputs!$E$15:$E$24,MATCH(2,Inputs!$K$15:$K$24,0)),0)/12)</x:f>
        <x:v>0</x:v>
      </x:c>
      <x:c r="P67" s="180" t="n">
        <x:f>MIN(N67+O67,IF(N67&gt;0,IFERROR(INDEX(Inputs!$H$15:$H$24,MATCH(2,Inputs!$K$15:$K$24,0)),0),0))</x:f>
        <x:v>0</x:v>
      </x:c>
      <x:c r="Q67" s="180" t="n">
        <x:f>MAX(0,N67+O67-P67)</x:f>
        <x:v>0</x:v>
      </x:c>
      <x:c r="R67" s="180" t="n">
        <x:f>MIN(Q67,MAX(0,$G67-SUM(K67)))</x:f>
        <x:v>0</x:v>
      </x:c>
      <x:c r="S67" s="180" t="n">
        <x:f>MAX(0,Q67-R67)</x:f>
        <x:v>0</x:v>
      </x:c>
      <x:c r="T67" s="180" t="n">
        <x:f>Y66</x:f>
        <x:v>0</x:v>
      </x:c>
      <x:c r="U67" s="180" t="n">
        <x:f>IF(T67&lt;=0,0,T67*IFERROR(INDEX(Inputs!$E$15:$E$24,MATCH(3,Inputs!$K$15:$K$24,0)),0)/12)</x:f>
        <x:v>0</x:v>
      </x:c>
      <x:c r="V67" s="180" t="n">
        <x:f>MIN(T67+U67,IF(T67&gt;0,IFERROR(INDEX(Inputs!$H$15:$H$24,MATCH(3,Inputs!$K$15:$K$24,0)),0),0))</x:f>
        <x:v>0</x:v>
      </x:c>
      <x:c r="W67" s="180" t="n">
        <x:f>MAX(0,T67+U67-V67)</x:f>
        <x:v>0</x:v>
      </x:c>
      <x:c r="X67" s="180" t="n">
        <x:f>MIN(W67,MAX(0,$G67-SUM(K67,Q67)))</x:f>
        <x:v>0</x:v>
      </x:c>
      <x:c r="Y67" s="180" t="n">
        <x:f>MAX(0,W67-X67)</x:f>
        <x:v>0</x:v>
      </x:c>
      <x:c r="Z67" s="180" t="n">
        <x:f>AE66</x:f>
        <x:v>0</x:v>
      </x:c>
      <x:c r="AA67" s="180" t="n">
        <x:f>IF(Z67&lt;=0,0,Z67*IFERROR(INDEX(Inputs!$E$15:$E$24,MATCH(4,Inputs!$K$15:$K$24,0)),0)/12)</x:f>
        <x:v>0</x:v>
      </x:c>
      <x:c r="AB67" s="180" t="n">
        <x:f>MIN(Z67+AA67,IF(Z67&gt;0,IFERROR(INDEX(Inputs!$H$15:$H$24,MATCH(4,Inputs!$K$15:$K$24,0)),0),0))</x:f>
        <x:v>0</x:v>
      </x:c>
      <x:c r="AC67" s="180" t="n">
        <x:f>MAX(0,Z67+AA67-AB67)</x:f>
        <x:v>0</x:v>
      </x:c>
      <x:c r="AD67" s="180" t="n">
        <x:f>MIN(AC67,MAX(0,$G67-SUM(K67,Q67,W67)))</x:f>
        <x:v>0</x:v>
      </x:c>
      <x:c r="AE67" s="180" t="n">
        <x:f>MAX(0,AC67-AD67)</x:f>
        <x:v>0</x:v>
      </x:c>
      <x:c r="AF67" s="180" t="n">
        <x:f>AK66</x:f>
        <x:v>0</x:v>
      </x:c>
      <x:c r="AG67" s="180" t="n">
        <x:f>IF(AF67&lt;=0,0,AF67*IFERROR(INDEX(Inputs!$E$15:$E$24,MATCH(5,Inputs!$K$15:$K$24,0)),0)/12)</x:f>
        <x:v>0</x:v>
      </x:c>
      <x:c r="AH67" s="180" t="n">
        <x:f>MIN(AF67+AG67,IF(AF67&gt;0,IFERROR(INDEX(Inputs!$H$15:$H$24,MATCH(5,Inputs!$K$15:$K$24,0)),0),0))</x:f>
        <x:v>0</x:v>
      </x:c>
      <x:c r="AI67" s="180" t="n">
        <x:f>MAX(0,AF67+AG67-AH67)</x:f>
        <x:v>0</x:v>
      </x:c>
      <x:c r="AJ67" s="180" t="n">
        <x:f>MIN(AI67,MAX(0,$G67-SUM(K67,Q67,W67,AC67)))</x:f>
        <x:v>0</x:v>
      </x:c>
      <x:c r="AK67" s="180" t="n">
        <x:f>MAX(0,AI67-AJ67)</x:f>
        <x:v>0</x:v>
      </x:c>
      <x:c r="AL67" s="180" t="n">
        <x:f>AQ66</x:f>
        <x:v>0</x:v>
      </x:c>
      <x:c r="AM67" s="180" t="n">
        <x:f>IF(AL67&lt;=0,0,AL67*IFERROR(INDEX(Inputs!$E$15:$E$24,MATCH(6,Inputs!$K$15:$K$24,0)),0)/12)</x:f>
        <x:v>0</x:v>
      </x:c>
      <x:c r="AN67" s="180" t="n">
        <x:f>MIN(AL67+AM67,IF(AL67&gt;0,IFERROR(INDEX(Inputs!$H$15:$H$24,MATCH(6,Inputs!$K$15:$K$24,0)),0),0))</x:f>
        <x:v>0</x:v>
      </x:c>
      <x:c r="AO67" s="180" t="n">
        <x:f>MAX(0,AL67+AM67-AN67)</x:f>
        <x:v>0</x:v>
      </x:c>
      <x:c r="AP67" s="180" t="n">
        <x:f>MIN(AO67,MAX(0,$G67-SUM(K67,Q67,W67,AC67,AI67)))</x:f>
        <x:v>0</x:v>
      </x:c>
      <x:c r="AQ67" s="180" t="n">
        <x:f>MAX(0,AO67-AP67)</x:f>
        <x:v>0</x:v>
      </x:c>
      <x:c r="AR67" s="180" t="n">
        <x:f>AW66</x:f>
        <x:v>0</x:v>
      </x:c>
      <x:c r="AS67" s="180" t="n">
        <x:f>IF(AR67&lt;=0,0,AR67*IFERROR(INDEX(Inputs!$E$15:$E$24,MATCH(7,Inputs!$K$15:$K$24,0)),0)/12)</x:f>
        <x:v>0</x:v>
      </x:c>
      <x:c r="AT67" s="180" t="n">
        <x:f>MIN(AR67+AS67,IF(AR67&gt;0,IFERROR(INDEX(Inputs!$H$15:$H$24,MATCH(7,Inputs!$K$15:$K$24,0)),0),0))</x:f>
        <x:v>0</x:v>
      </x:c>
      <x:c r="AU67" s="180" t="n">
        <x:f>MAX(0,AR67+AS67-AT67)</x:f>
        <x:v>0</x:v>
      </x:c>
      <x:c r="AV67" s="180" t="n">
        <x:f>MIN(AU67,MAX(0,$G67-SUM(K67,Q67,W67,AC67,AI67,AO67)))</x:f>
        <x:v>0</x:v>
      </x:c>
      <x:c r="AW67" s="180" t="n">
        <x:f>MAX(0,AU67-AV67)</x:f>
        <x:v>0</x:v>
      </x:c>
      <x:c r="AX67" s="180" t="n">
        <x:f>BC66</x:f>
        <x:v>0</x:v>
      </x:c>
      <x:c r="AY67" s="180" t="n">
        <x:f>IF(AX67&lt;=0,0,AX67*IFERROR(INDEX(Inputs!$E$15:$E$24,MATCH(8,Inputs!$K$15:$K$24,0)),0)/12)</x:f>
        <x:v>0</x:v>
      </x:c>
      <x:c r="AZ67" s="180" t="n">
        <x:f>MIN(AX67+AY67,IF(AX67&gt;0,IFERROR(INDEX(Inputs!$H$15:$H$24,MATCH(8,Inputs!$K$15:$K$24,0)),0),0))</x:f>
        <x:v>0</x:v>
      </x:c>
      <x:c r="BA67" s="180" t="n">
        <x:f>MAX(0,AX67+AY67-AZ67)</x:f>
        <x:v>0</x:v>
      </x:c>
      <x:c r="BB67" s="180" t="n">
        <x:f>MIN(BA67,MAX(0,$G67-SUM(K67,Q67,W67,AC67,AI67,AO67,AU67)))</x:f>
        <x:v>0</x:v>
      </x:c>
      <x:c r="BC67" s="180" t="n">
        <x:f>MAX(0,BA67-BB67)</x:f>
        <x:v>0</x:v>
      </x:c>
      <x:c r="BD67" s="180" t="n">
        <x:f>BI66</x:f>
        <x:v>0</x:v>
      </x:c>
      <x:c r="BE67" s="180" t="n">
        <x:f>IF(BD67&lt;=0,0,BD67*IFERROR(INDEX(Inputs!$E$15:$E$24,MATCH(9,Inputs!$K$15:$K$24,0)),0)/12)</x:f>
        <x:v>0</x:v>
      </x:c>
      <x:c r="BF67" s="180" t="n">
        <x:f>MIN(BD67+BE67,IF(BD67&gt;0,IFERROR(INDEX(Inputs!$H$15:$H$24,MATCH(9,Inputs!$K$15:$K$24,0)),0),0))</x:f>
        <x:v>0</x:v>
      </x:c>
      <x:c r="BG67" s="180" t="n">
        <x:f>MAX(0,BD67+BE67-BF67)</x:f>
        <x:v>0</x:v>
      </x:c>
      <x:c r="BH67" s="180" t="n">
        <x:f>MIN(BG67,MAX(0,$G67-SUM(K67,Q67,W67,AC67,AI67,AO67,AU67,BA67)))</x:f>
        <x:v>0</x:v>
      </x:c>
      <x:c r="BI67" s="180" t="n">
        <x:f>MAX(0,BG67-BH67)</x:f>
        <x:v>0</x:v>
      </x:c>
      <x:c r="BJ67" s="180" t="n">
        <x:f>BO66</x:f>
        <x:v>0</x:v>
      </x:c>
      <x:c r="BK67" s="180" t="n">
        <x:f>IF(BJ67&lt;=0,0,BJ67*IFERROR(INDEX(Inputs!$E$15:$E$24,MATCH(10,Inputs!$K$15:$K$24,0)),0)/12)</x:f>
        <x:v>0</x:v>
      </x:c>
      <x:c r="BL67" s="180" t="n">
        <x:f>MIN(BJ67+BK67,IF(BJ67&gt;0,IFERROR(INDEX(Inputs!$H$15:$H$24,MATCH(10,Inputs!$K$15:$K$24,0)),0),0))</x:f>
        <x:v>0</x:v>
      </x:c>
      <x:c r="BM67" s="180" t="n">
        <x:f>MAX(0,BJ67+BK67-BL67)</x:f>
        <x:v>0</x:v>
      </x:c>
      <x:c r="BN67" s="180" t="n">
        <x:f>MIN(BM67,MAX(0,$G67-SUM(K67,Q67,W67,AC67,AI67,AO67,AU67,BA67,BG67)))</x:f>
        <x:v>0</x:v>
      </x:c>
      <x:c r="BO67" s="192" t="n">
        <x:f>MAX(0,BM67-BN67)</x:f>
        <x:v>0</x:v>
      </x:c>
    </x:row>
    <x:row r="68">
      <x:c r="A68" s="191" t="n">
        <x:f>61</x:f>
        <x:v>61</x:v>
      </x:c>
      <x:c r="B68" s="178" t="n">
        <x:f>EDATE(Inputs!$B$4,A68-1)</x:f>
        <x:v>48044</x:v>
      </x:c>
      <x:c r="C68" s="182" t="n">
        <x:f>SUM(H68,N68,T68,Z68,AF68,AL68,AR68,AX68,BD68,BJ68)</x:f>
        <x:v>0</x:v>
      </x:c>
      <x:c r="D68" s="182" t="n">
        <x:f>SUM(I68,O68,U68,AA68,AG68,AM68,AS68,AY68,BE68,BK68)</x:f>
        <x:v>0</x:v>
      </x:c>
      <x:c r="E68" s="182" t="n">
        <x:f>SUM(J68,P68,V68,AB68,AH68,AN68,AT68,AZ68,BF68,BL68)+SUM(L68,R68,X68,AD68,AJ68,AP68,AV68,BB68,BH68,BN68)</x:f>
        <x:v>0</x:v>
      </x:c>
      <x:c r="F68" s="182" t="n">
        <x:f>SUM(M68,S68,Y68,AE68,AK68,AQ68,AW68,BC68,BI68,BO68)</x:f>
        <x:v>0</x:v>
      </x:c>
      <x:c r="G68" s="182" t="n">
        <x:f>MAX(0,Inputs!$B$12-SUM(J68,P68,V68,AB68,AH68,AN68,AT68,AZ68,BF68,BL68))</x:f>
        <x:v>1150</x:v>
      </x:c>
      <x:c r="H68" s="180" t="n">
        <x:f>M67</x:f>
        <x:v>0</x:v>
      </x:c>
      <x:c r="I68" s="180" t="n">
        <x:f>IF(H68&lt;=0,0,H68*IFERROR(INDEX(Inputs!$E$15:$E$24,MATCH(1,Inputs!$K$15:$K$24,0)),0)/12)</x:f>
        <x:v>0</x:v>
      </x:c>
      <x:c r="J68" s="180" t="n">
        <x:f>MIN(H68+I68,IF(H68&gt;0,IFERROR(INDEX(Inputs!$H$15:$H$24,MATCH(1,Inputs!$K$15:$K$24,0)),0),0))</x:f>
        <x:v>0</x:v>
      </x:c>
      <x:c r="K68" s="180" t="n">
        <x:f>MAX(0,H68+I68-J68)</x:f>
        <x:v>0</x:v>
      </x:c>
      <x:c r="L68" s="180" t="n">
        <x:f>MIN(K68,MAX(0,$G68-0))</x:f>
        <x:v>0</x:v>
      </x:c>
      <x:c r="M68" s="180" t="n">
        <x:f>MAX(0,K68-L68)</x:f>
        <x:v>0</x:v>
      </x:c>
      <x:c r="N68" s="180" t="n">
        <x:f>S67</x:f>
        <x:v>0</x:v>
      </x:c>
      <x:c r="O68" s="180" t="n">
        <x:f>IF(N68&lt;=0,0,N68*IFERROR(INDEX(Inputs!$E$15:$E$24,MATCH(2,Inputs!$K$15:$K$24,0)),0)/12)</x:f>
        <x:v>0</x:v>
      </x:c>
      <x:c r="P68" s="180" t="n">
        <x:f>MIN(N68+O68,IF(N68&gt;0,IFERROR(INDEX(Inputs!$H$15:$H$24,MATCH(2,Inputs!$K$15:$K$24,0)),0),0))</x:f>
        <x:v>0</x:v>
      </x:c>
      <x:c r="Q68" s="180" t="n">
        <x:f>MAX(0,N68+O68-P68)</x:f>
        <x:v>0</x:v>
      </x:c>
      <x:c r="R68" s="180" t="n">
        <x:f>MIN(Q68,MAX(0,$G68-SUM(K68)))</x:f>
        <x:v>0</x:v>
      </x:c>
      <x:c r="S68" s="180" t="n">
        <x:f>MAX(0,Q68-R68)</x:f>
        <x:v>0</x:v>
      </x:c>
      <x:c r="T68" s="180" t="n">
        <x:f>Y67</x:f>
        <x:v>0</x:v>
      </x:c>
      <x:c r="U68" s="180" t="n">
        <x:f>IF(T68&lt;=0,0,T68*IFERROR(INDEX(Inputs!$E$15:$E$24,MATCH(3,Inputs!$K$15:$K$24,0)),0)/12)</x:f>
        <x:v>0</x:v>
      </x:c>
      <x:c r="V68" s="180" t="n">
        <x:f>MIN(T68+U68,IF(T68&gt;0,IFERROR(INDEX(Inputs!$H$15:$H$24,MATCH(3,Inputs!$K$15:$K$24,0)),0),0))</x:f>
        <x:v>0</x:v>
      </x:c>
      <x:c r="W68" s="180" t="n">
        <x:f>MAX(0,T68+U68-V68)</x:f>
        <x:v>0</x:v>
      </x:c>
      <x:c r="X68" s="180" t="n">
        <x:f>MIN(W68,MAX(0,$G68-SUM(K68,Q68)))</x:f>
        <x:v>0</x:v>
      </x:c>
      <x:c r="Y68" s="180" t="n">
        <x:f>MAX(0,W68-X68)</x:f>
        <x:v>0</x:v>
      </x:c>
      <x:c r="Z68" s="180" t="n">
        <x:f>AE67</x:f>
        <x:v>0</x:v>
      </x:c>
      <x:c r="AA68" s="180" t="n">
        <x:f>IF(Z68&lt;=0,0,Z68*IFERROR(INDEX(Inputs!$E$15:$E$24,MATCH(4,Inputs!$K$15:$K$24,0)),0)/12)</x:f>
        <x:v>0</x:v>
      </x:c>
      <x:c r="AB68" s="180" t="n">
        <x:f>MIN(Z68+AA68,IF(Z68&gt;0,IFERROR(INDEX(Inputs!$H$15:$H$24,MATCH(4,Inputs!$K$15:$K$24,0)),0),0))</x:f>
        <x:v>0</x:v>
      </x:c>
      <x:c r="AC68" s="180" t="n">
        <x:f>MAX(0,Z68+AA68-AB68)</x:f>
        <x:v>0</x:v>
      </x:c>
      <x:c r="AD68" s="180" t="n">
        <x:f>MIN(AC68,MAX(0,$G68-SUM(K68,Q68,W68)))</x:f>
        <x:v>0</x:v>
      </x:c>
      <x:c r="AE68" s="180" t="n">
        <x:f>MAX(0,AC68-AD68)</x:f>
        <x:v>0</x:v>
      </x:c>
      <x:c r="AF68" s="180" t="n">
        <x:f>AK67</x:f>
        <x:v>0</x:v>
      </x:c>
      <x:c r="AG68" s="180" t="n">
        <x:f>IF(AF68&lt;=0,0,AF68*IFERROR(INDEX(Inputs!$E$15:$E$24,MATCH(5,Inputs!$K$15:$K$24,0)),0)/12)</x:f>
        <x:v>0</x:v>
      </x:c>
      <x:c r="AH68" s="180" t="n">
        <x:f>MIN(AF68+AG68,IF(AF68&gt;0,IFERROR(INDEX(Inputs!$H$15:$H$24,MATCH(5,Inputs!$K$15:$K$24,0)),0),0))</x:f>
        <x:v>0</x:v>
      </x:c>
      <x:c r="AI68" s="180" t="n">
        <x:f>MAX(0,AF68+AG68-AH68)</x:f>
        <x:v>0</x:v>
      </x:c>
      <x:c r="AJ68" s="180" t="n">
        <x:f>MIN(AI68,MAX(0,$G68-SUM(K68,Q68,W68,AC68)))</x:f>
        <x:v>0</x:v>
      </x:c>
      <x:c r="AK68" s="180" t="n">
        <x:f>MAX(0,AI68-AJ68)</x:f>
        <x:v>0</x:v>
      </x:c>
      <x:c r="AL68" s="180" t="n">
        <x:f>AQ67</x:f>
        <x:v>0</x:v>
      </x:c>
      <x:c r="AM68" s="180" t="n">
        <x:f>IF(AL68&lt;=0,0,AL68*IFERROR(INDEX(Inputs!$E$15:$E$24,MATCH(6,Inputs!$K$15:$K$24,0)),0)/12)</x:f>
        <x:v>0</x:v>
      </x:c>
      <x:c r="AN68" s="180" t="n">
        <x:f>MIN(AL68+AM68,IF(AL68&gt;0,IFERROR(INDEX(Inputs!$H$15:$H$24,MATCH(6,Inputs!$K$15:$K$24,0)),0),0))</x:f>
        <x:v>0</x:v>
      </x:c>
      <x:c r="AO68" s="180" t="n">
        <x:f>MAX(0,AL68+AM68-AN68)</x:f>
        <x:v>0</x:v>
      </x:c>
      <x:c r="AP68" s="180" t="n">
        <x:f>MIN(AO68,MAX(0,$G68-SUM(K68,Q68,W68,AC68,AI68)))</x:f>
        <x:v>0</x:v>
      </x:c>
      <x:c r="AQ68" s="180" t="n">
        <x:f>MAX(0,AO68-AP68)</x:f>
        <x:v>0</x:v>
      </x:c>
      <x:c r="AR68" s="180" t="n">
        <x:f>AW67</x:f>
        <x:v>0</x:v>
      </x:c>
      <x:c r="AS68" s="180" t="n">
        <x:f>IF(AR68&lt;=0,0,AR68*IFERROR(INDEX(Inputs!$E$15:$E$24,MATCH(7,Inputs!$K$15:$K$24,0)),0)/12)</x:f>
        <x:v>0</x:v>
      </x:c>
      <x:c r="AT68" s="180" t="n">
        <x:f>MIN(AR68+AS68,IF(AR68&gt;0,IFERROR(INDEX(Inputs!$H$15:$H$24,MATCH(7,Inputs!$K$15:$K$24,0)),0),0))</x:f>
        <x:v>0</x:v>
      </x:c>
      <x:c r="AU68" s="180" t="n">
        <x:f>MAX(0,AR68+AS68-AT68)</x:f>
        <x:v>0</x:v>
      </x:c>
      <x:c r="AV68" s="180" t="n">
        <x:f>MIN(AU68,MAX(0,$G68-SUM(K68,Q68,W68,AC68,AI68,AO68)))</x:f>
        <x:v>0</x:v>
      </x:c>
      <x:c r="AW68" s="180" t="n">
        <x:f>MAX(0,AU68-AV68)</x:f>
        <x:v>0</x:v>
      </x:c>
      <x:c r="AX68" s="180" t="n">
        <x:f>BC67</x:f>
        <x:v>0</x:v>
      </x:c>
      <x:c r="AY68" s="180" t="n">
        <x:f>IF(AX68&lt;=0,0,AX68*IFERROR(INDEX(Inputs!$E$15:$E$24,MATCH(8,Inputs!$K$15:$K$24,0)),0)/12)</x:f>
        <x:v>0</x:v>
      </x:c>
      <x:c r="AZ68" s="180" t="n">
        <x:f>MIN(AX68+AY68,IF(AX68&gt;0,IFERROR(INDEX(Inputs!$H$15:$H$24,MATCH(8,Inputs!$K$15:$K$24,0)),0),0))</x:f>
        <x:v>0</x:v>
      </x:c>
      <x:c r="BA68" s="180" t="n">
        <x:f>MAX(0,AX68+AY68-AZ68)</x:f>
        <x:v>0</x:v>
      </x:c>
      <x:c r="BB68" s="180" t="n">
        <x:f>MIN(BA68,MAX(0,$G68-SUM(K68,Q68,W68,AC68,AI68,AO68,AU68)))</x:f>
        <x:v>0</x:v>
      </x:c>
      <x:c r="BC68" s="180" t="n">
        <x:f>MAX(0,BA68-BB68)</x:f>
        <x:v>0</x:v>
      </x:c>
      <x:c r="BD68" s="180" t="n">
        <x:f>BI67</x:f>
        <x:v>0</x:v>
      </x:c>
      <x:c r="BE68" s="180" t="n">
        <x:f>IF(BD68&lt;=0,0,BD68*IFERROR(INDEX(Inputs!$E$15:$E$24,MATCH(9,Inputs!$K$15:$K$24,0)),0)/12)</x:f>
        <x:v>0</x:v>
      </x:c>
      <x:c r="BF68" s="180" t="n">
        <x:f>MIN(BD68+BE68,IF(BD68&gt;0,IFERROR(INDEX(Inputs!$H$15:$H$24,MATCH(9,Inputs!$K$15:$K$24,0)),0),0))</x:f>
        <x:v>0</x:v>
      </x:c>
      <x:c r="BG68" s="180" t="n">
        <x:f>MAX(0,BD68+BE68-BF68)</x:f>
        <x:v>0</x:v>
      </x:c>
      <x:c r="BH68" s="180" t="n">
        <x:f>MIN(BG68,MAX(0,$G68-SUM(K68,Q68,W68,AC68,AI68,AO68,AU68,BA68)))</x:f>
        <x:v>0</x:v>
      </x:c>
      <x:c r="BI68" s="180" t="n">
        <x:f>MAX(0,BG68-BH68)</x:f>
        <x:v>0</x:v>
      </x:c>
      <x:c r="BJ68" s="180" t="n">
        <x:f>BO67</x:f>
        <x:v>0</x:v>
      </x:c>
      <x:c r="BK68" s="180" t="n">
        <x:f>IF(BJ68&lt;=0,0,BJ68*IFERROR(INDEX(Inputs!$E$15:$E$24,MATCH(10,Inputs!$K$15:$K$24,0)),0)/12)</x:f>
        <x:v>0</x:v>
      </x:c>
      <x:c r="BL68" s="180" t="n">
        <x:f>MIN(BJ68+BK68,IF(BJ68&gt;0,IFERROR(INDEX(Inputs!$H$15:$H$24,MATCH(10,Inputs!$K$15:$K$24,0)),0),0))</x:f>
        <x:v>0</x:v>
      </x:c>
      <x:c r="BM68" s="180" t="n">
        <x:f>MAX(0,BJ68+BK68-BL68)</x:f>
        <x:v>0</x:v>
      </x:c>
      <x:c r="BN68" s="180" t="n">
        <x:f>MIN(BM68,MAX(0,$G68-SUM(K68,Q68,W68,AC68,AI68,AO68,AU68,BA68,BG68)))</x:f>
        <x:v>0</x:v>
      </x:c>
      <x:c r="BO68" s="192" t="n">
        <x:f>MAX(0,BM68-BN68)</x:f>
        <x:v>0</x:v>
      </x:c>
    </x:row>
    <x:row r="69">
      <x:c r="A69" s="191" t="n">
        <x:f>62</x:f>
        <x:v>62</x:v>
      </x:c>
      <x:c r="B69" s="178" t="n">
        <x:f>EDATE(Inputs!$B$4,A69-1)</x:f>
        <x:v>48075</x:v>
      </x:c>
      <x:c r="C69" s="182" t="n">
        <x:f>SUM(H69,N69,T69,Z69,AF69,AL69,AR69,AX69,BD69,BJ69)</x:f>
        <x:v>0</x:v>
      </x:c>
      <x:c r="D69" s="182" t="n">
        <x:f>SUM(I69,O69,U69,AA69,AG69,AM69,AS69,AY69,BE69,BK69)</x:f>
        <x:v>0</x:v>
      </x:c>
      <x:c r="E69" s="182" t="n">
        <x:f>SUM(J69,P69,V69,AB69,AH69,AN69,AT69,AZ69,BF69,BL69)+SUM(L69,R69,X69,AD69,AJ69,AP69,AV69,BB69,BH69,BN69)</x:f>
        <x:v>0</x:v>
      </x:c>
      <x:c r="F69" s="182" t="n">
        <x:f>SUM(M69,S69,Y69,AE69,AK69,AQ69,AW69,BC69,BI69,BO69)</x:f>
        <x:v>0</x:v>
      </x:c>
      <x:c r="G69" s="182" t="n">
        <x:f>MAX(0,Inputs!$B$12-SUM(J69,P69,V69,AB69,AH69,AN69,AT69,AZ69,BF69,BL69))</x:f>
        <x:v>1150</x:v>
      </x:c>
      <x:c r="H69" s="180" t="n">
        <x:f>M68</x:f>
        <x:v>0</x:v>
      </x:c>
      <x:c r="I69" s="180" t="n">
        <x:f>IF(H69&lt;=0,0,H69*IFERROR(INDEX(Inputs!$E$15:$E$24,MATCH(1,Inputs!$K$15:$K$24,0)),0)/12)</x:f>
        <x:v>0</x:v>
      </x:c>
      <x:c r="J69" s="180" t="n">
        <x:f>MIN(H69+I69,IF(H69&gt;0,IFERROR(INDEX(Inputs!$H$15:$H$24,MATCH(1,Inputs!$K$15:$K$24,0)),0),0))</x:f>
        <x:v>0</x:v>
      </x:c>
      <x:c r="K69" s="180" t="n">
        <x:f>MAX(0,H69+I69-J69)</x:f>
        <x:v>0</x:v>
      </x:c>
      <x:c r="L69" s="180" t="n">
        <x:f>MIN(K69,MAX(0,$G69-0))</x:f>
        <x:v>0</x:v>
      </x:c>
      <x:c r="M69" s="180" t="n">
        <x:f>MAX(0,K69-L69)</x:f>
        <x:v>0</x:v>
      </x:c>
      <x:c r="N69" s="180" t="n">
        <x:f>S68</x:f>
        <x:v>0</x:v>
      </x:c>
      <x:c r="O69" s="180" t="n">
        <x:f>IF(N69&lt;=0,0,N69*IFERROR(INDEX(Inputs!$E$15:$E$24,MATCH(2,Inputs!$K$15:$K$24,0)),0)/12)</x:f>
        <x:v>0</x:v>
      </x:c>
      <x:c r="P69" s="180" t="n">
        <x:f>MIN(N69+O69,IF(N69&gt;0,IFERROR(INDEX(Inputs!$H$15:$H$24,MATCH(2,Inputs!$K$15:$K$24,0)),0),0))</x:f>
        <x:v>0</x:v>
      </x:c>
      <x:c r="Q69" s="180" t="n">
        <x:f>MAX(0,N69+O69-P69)</x:f>
        <x:v>0</x:v>
      </x:c>
      <x:c r="R69" s="180" t="n">
        <x:f>MIN(Q69,MAX(0,$G69-SUM(K69)))</x:f>
        <x:v>0</x:v>
      </x:c>
      <x:c r="S69" s="180" t="n">
        <x:f>MAX(0,Q69-R69)</x:f>
        <x:v>0</x:v>
      </x:c>
      <x:c r="T69" s="180" t="n">
        <x:f>Y68</x:f>
        <x:v>0</x:v>
      </x:c>
      <x:c r="U69" s="180" t="n">
        <x:f>IF(T69&lt;=0,0,T69*IFERROR(INDEX(Inputs!$E$15:$E$24,MATCH(3,Inputs!$K$15:$K$24,0)),0)/12)</x:f>
        <x:v>0</x:v>
      </x:c>
      <x:c r="V69" s="180" t="n">
        <x:f>MIN(T69+U69,IF(T69&gt;0,IFERROR(INDEX(Inputs!$H$15:$H$24,MATCH(3,Inputs!$K$15:$K$24,0)),0),0))</x:f>
        <x:v>0</x:v>
      </x:c>
      <x:c r="W69" s="180" t="n">
        <x:f>MAX(0,T69+U69-V69)</x:f>
        <x:v>0</x:v>
      </x:c>
      <x:c r="X69" s="180" t="n">
        <x:f>MIN(W69,MAX(0,$G69-SUM(K69,Q69)))</x:f>
        <x:v>0</x:v>
      </x:c>
      <x:c r="Y69" s="180" t="n">
        <x:f>MAX(0,W69-X69)</x:f>
        <x:v>0</x:v>
      </x:c>
      <x:c r="Z69" s="180" t="n">
        <x:f>AE68</x:f>
        <x:v>0</x:v>
      </x:c>
      <x:c r="AA69" s="180" t="n">
        <x:f>IF(Z69&lt;=0,0,Z69*IFERROR(INDEX(Inputs!$E$15:$E$24,MATCH(4,Inputs!$K$15:$K$24,0)),0)/12)</x:f>
        <x:v>0</x:v>
      </x:c>
      <x:c r="AB69" s="180" t="n">
        <x:f>MIN(Z69+AA69,IF(Z69&gt;0,IFERROR(INDEX(Inputs!$H$15:$H$24,MATCH(4,Inputs!$K$15:$K$24,0)),0),0))</x:f>
        <x:v>0</x:v>
      </x:c>
      <x:c r="AC69" s="180" t="n">
        <x:f>MAX(0,Z69+AA69-AB69)</x:f>
        <x:v>0</x:v>
      </x:c>
      <x:c r="AD69" s="180" t="n">
        <x:f>MIN(AC69,MAX(0,$G69-SUM(K69,Q69,W69)))</x:f>
        <x:v>0</x:v>
      </x:c>
      <x:c r="AE69" s="180" t="n">
        <x:f>MAX(0,AC69-AD69)</x:f>
        <x:v>0</x:v>
      </x:c>
      <x:c r="AF69" s="180" t="n">
        <x:f>AK68</x:f>
        <x:v>0</x:v>
      </x:c>
      <x:c r="AG69" s="180" t="n">
        <x:f>IF(AF69&lt;=0,0,AF69*IFERROR(INDEX(Inputs!$E$15:$E$24,MATCH(5,Inputs!$K$15:$K$24,0)),0)/12)</x:f>
        <x:v>0</x:v>
      </x:c>
      <x:c r="AH69" s="180" t="n">
        <x:f>MIN(AF69+AG69,IF(AF69&gt;0,IFERROR(INDEX(Inputs!$H$15:$H$24,MATCH(5,Inputs!$K$15:$K$24,0)),0),0))</x:f>
        <x:v>0</x:v>
      </x:c>
      <x:c r="AI69" s="180" t="n">
        <x:f>MAX(0,AF69+AG69-AH69)</x:f>
        <x:v>0</x:v>
      </x:c>
      <x:c r="AJ69" s="180" t="n">
        <x:f>MIN(AI69,MAX(0,$G69-SUM(K69,Q69,W69,AC69)))</x:f>
        <x:v>0</x:v>
      </x:c>
      <x:c r="AK69" s="180" t="n">
        <x:f>MAX(0,AI69-AJ69)</x:f>
        <x:v>0</x:v>
      </x:c>
      <x:c r="AL69" s="180" t="n">
        <x:f>AQ68</x:f>
        <x:v>0</x:v>
      </x:c>
      <x:c r="AM69" s="180" t="n">
        <x:f>IF(AL69&lt;=0,0,AL69*IFERROR(INDEX(Inputs!$E$15:$E$24,MATCH(6,Inputs!$K$15:$K$24,0)),0)/12)</x:f>
        <x:v>0</x:v>
      </x:c>
      <x:c r="AN69" s="180" t="n">
        <x:f>MIN(AL69+AM69,IF(AL69&gt;0,IFERROR(INDEX(Inputs!$H$15:$H$24,MATCH(6,Inputs!$K$15:$K$24,0)),0),0))</x:f>
        <x:v>0</x:v>
      </x:c>
      <x:c r="AO69" s="180" t="n">
        <x:f>MAX(0,AL69+AM69-AN69)</x:f>
        <x:v>0</x:v>
      </x:c>
      <x:c r="AP69" s="180" t="n">
        <x:f>MIN(AO69,MAX(0,$G69-SUM(K69,Q69,W69,AC69,AI69)))</x:f>
        <x:v>0</x:v>
      </x:c>
      <x:c r="AQ69" s="180" t="n">
        <x:f>MAX(0,AO69-AP69)</x:f>
        <x:v>0</x:v>
      </x:c>
      <x:c r="AR69" s="180" t="n">
        <x:f>AW68</x:f>
        <x:v>0</x:v>
      </x:c>
      <x:c r="AS69" s="180" t="n">
        <x:f>IF(AR69&lt;=0,0,AR69*IFERROR(INDEX(Inputs!$E$15:$E$24,MATCH(7,Inputs!$K$15:$K$24,0)),0)/12)</x:f>
        <x:v>0</x:v>
      </x:c>
      <x:c r="AT69" s="180" t="n">
        <x:f>MIN(AR69+AS69,IF(AR69&gt;0,IFERROR(INDEX(Inputs!$H$15:$H$24,MATCH(7,Inputs!$K$15:$K$24,0)),0),0))</x:f>
        <x:v>0</x:v>
      </x:c>
      <x:c r="AU69" s="180" t="n">
        <x:f>MAX(0,AR69+AS69-AT69)</x:f>
        <x:v>0</x:v>
      </x:c>
      <x:c r="AV69" s="180" t="n">
        <x:f>MIN(AU69,MAX(0,$G69-SUM(K69,Q69,W69,AC69,AI69,AO69)))</x:f>
        <x:v>0</x:v>
      </x:c>
      <x:c r="AW69" s="180" t="n">
        <x:f>MAX(0,AU69-AV69)</x:f>
        <x:v>0</x:v>
      </x:c>
      <x:c r="AX69" s="180" t="n">
        <x:f>BC68</x:f>
        <x:v>0</x:v>
      </x:c>
      <x:c r="AY69" s="180" t="n">
        <x:f>IF(AX69&lt;=0,0,AX69*IFERROR(INDEX(Inputs!$E$15:$E$24,MATCH(8,Inputs!$K$15:$K$24,0)),0)/12)</x:f>
        <x:v>0</x:v>
      </x:c>
      <x:c r="AZ69" s="180" t="n">
        <x:f>MIN(AX69+AY69,IF(AX69&gt;0,IFERROR(INDEX(Inputs!$H$15:$H$24,MATCH(8,Inputs!$K$15:$K$24,0)),0),0))</x:f>
        <x:v>0</x:v>
      </x:c>
      <x:c r="BA69" s="180" t="n">
        <x:f>MAX(0,AX69+AY69-AZ69)</x:f>
        <x:v>0</x:v>
      </x:c>
      <x:c r="BB69" s="180" t="n">
        <x:f>MIN(BA69,MAX(0,$G69-SUM(K69,Q69,W69,AC69,AI69,AO69,AU69)))</x:f>
        <x:v>0</x:v>
      </x:c>
      <x:c r="BC69" s="180" t="n">
        <x:f>MAX(0,BA69-BB69)</x:f>
        <x:v>0</x:v>
      </x:c>
      <x:c r="BD69" s="180" t="n">
        <x:f>BI68</x:f>
        <x:v>0</x:v>
      </x:c>
      <x:c r="BE69" s="180" t="n">
        <x:f>IF(BD69&lt;=0,0,BD69*IFERROR(INDEX(Inputs!$E$15:$E$24,MATCH(9,Inputs!$K$15:$K$24,0)),0)/12)</x:f>
        <x:v>0</x:v>
      </x:c>
      <x:c r="BF69" s="180" t="n">
        <x:f>MIN(BD69+BE69,IF(BD69&gt;0,IFERROR(INDEX(Inputs!$H$15:$H$24,MATCH(9,Inputs!$K$15:$K$24,0)),0),0))</x:f>
        <x:v>0</x:v>
      </x:c>
      <x:c r="BG69" s="180" t="n">
        <x:f>MAX(0,BD69+BE69-BF69)</x:f>
        <x:v>0</x:v>
      </x:c>
      <x:c r="BH69" s="180" t="n">
        <x:f>MIN(BG69,MAX(0,$G69-SUM(K69,Q69,W69,AC69,AI69,AO69,AU69,BA69)))</x:f>
        <x:v>0</x:v>
      </x:c>
      <x:c r="BI69" s="180" t="n">
        <x:f>MAX(0,BG69-BH69)</x:f>
        <x:v>0</x:v>
      </x:c>
      <x:c r="BJ69" s="180" t="n">
        <x:f>BO68</x:f>
        <x:v>0</x:v>
      </x:c>
      <x:c r="BK69" s="180" t="n">
        <x:f>IF(BJ69&lt;=0,0,BJ69*IFERROR(INDEX(Inputs!$E$15:$E$24,MATCH(10,Inputs!$K$15:$K$24,0)),0)/12)</x:f>
        <x:v>0</x:v>
      </x:c>
      <x:c r="BL69" s="180" t="n">
        <x:f>MIN(BJ69+BK69,IF(BJ69&gt;0,IFERROR(INDEX(Inputs!$H$15:$H$24,MATCH(10,Inputs!$K$15:$K$24,0)),0),0))</x:f>
        <x:v>0</x:v>
      </x:c>
      <x:c r="BM69" s="180" t="n">
        <x:f>MAX(0,BJ69+BK69-BL69)</x:f>
        <x:v>0</x:v>
      </x:c>
      <x:c r="BN69" s="180" t="n">
        <x:f>MIN(BM69,MAX(0,$G69-SUM(K69,Q69,W69,AC69,AI69,AO69,AU69,BA69,BG69)))</x:f>
        <x:v>0</x:v>
      </x:c>
      <x:c r="BO69" s="192" t="n">
        <x:f>MAX(0,BM69-BN69)</x:f>
        <x:v>0</x:v>
      </x:c>
    </x:row>
    <x:row r="70">
      <x:c r="A70" s="191" t="n">
        <x:f>63</x:f>
        <x:v>63</x:v>
      </x:c>
      <x:c r="B70" s="178" t="n">
        <x:f>EDATE(Inputs!$B$4,A70-1)</x:f>
        <x:v>48106</x:v>
      </x:c>
      <x:c r="C70" s="182" t="n">
        <x:f>SUM(H70,N70,T70,Z70,AF70,AL70,AR70,AX70,BD70,BJ70)</x:f>
        <x:v>0</x:v>
      </x:c>
      <x:c r="D70" s="182" t="n">
        <x:f>SUM(I70,O70,U70,AA70,AG70,AM70,AS70,AY70,BE70,BK70)</x:f>
        <x:v>0</x:v>
      </x:c>
      <x:c r="E70" s="182" t="n">
        <x:f>SUM(J70,P70,V70,AB70,AH70,AN70,AT70,AZ70,BF70,BL70)+SUM(L70,R70,X70,AD70,AJ70,AP70,AV70,BB70,BH70,BN70)</x:f>
        <x:v>0</x:v>
      </x:c>
      <x:c r="F70" s="182" t="n">
        <x:f>SUM(M70,S70,Y70,AE70,AK70,AQ70,AW70,BC70,BI70,BO70)</x:f>
        <x:v>0</x:v>
      </x:c>
      <x:c r="G70" s="182" t="n">
        <x:f>MAX(0,Inputs!$B$12-SUM(J70,P70,V70,AB70,AH70,AN70,AT70,AZ70,BF70,BL70))</x:f>
        <x:v>1150</x:v>
      </x:c>
      <x:c r="H70" s="180" t="n">
        <x:f>M69</x:f>
        <x:v>0</x:v>
      </x:c>
      <x:c r="I70" s="180" t="n">
        <x:f>IF(H70&lt;=0,0,H70*IFERROR(INDEX(Inputs!$E$15:$E$24,MATCH(1,Inputs!$K$15:$K$24,0)),0)/12)</x:f>
        <x:v>0</x:v>
      </x:c>
      <x:c r="J70" s="180" t="n">
        <x:f>MIN(H70+I70,IF(H70&gt;0,IFERROR(INDEX(Inputs!$H$15:$H$24,MATCH(1,Inputs!$K$15:$K$24,0)),0),0))</x:f>
        <x:v>0</x:v>
      </x:c>
      <x:c r="K70" s="180" t="n">
        <x:f>MAX(0,H70+I70-J70)</x:f>
        <x:v>0</x:v>
      </x:c>
      <x:c r="L70" s="180" t="n">
        <x:f>MIN(K70,MAX(0,$G70-0))</x:f>
        <x:v>0</x:v>
      </x:c>
      <x:c r="M70" s="180" t="n">
        <x:f>MAX(0,K70-L70)</x:f>
        <x:v>0</x:v>
      </x:c>
      <x:c r="N70" s="180" t="n">
        <x:f>S69</x:f>
        <x:v>0</x:v>
      </x:c>
      <x:c r="O70" s="180" t="n">
        <x:f>IF(N70&lt;=0,0,N70*IFERROR(INDEX(Inputs!$E$15:$E$24,MATCH(2,Inputs!$K$15:$K$24,0)),0)/12)</x:f>
        <x:v>0</x:v>
      </x:c>
      <x:c r="P70" s="180" t="n">
        <x:f>MIN(N70+O70,IF(N70&gt;0,IFERROR(INDEX(Inputs!$H$15:$H$24,MATCH(2,Inputs!$K$15:$K$24,0)),0),0))</x:f>
        <x:v>0</x:v>
      </x:c>
      <x:c r="Q70" s="180" t="n">
        <x:f>MAX(0,N70+O70-P70)</x:f>
        <x:v>0</x:v>
      </x:c>
      <x:c r="R70" s="180" t="n">
        <x:f>MIN(Q70,MAX(0,$G70-SUM(K70)))</x:f>
        <x:v>0</x:v>
      </x:c>
      <x:c r="S70" s="180" t="n">
        <x:f>MAX(0,Q70-R70)</x:f>
        <x:v>0</x:v>
      </x:c>
      <x:c r="T70" s="180" t="n">
        <x:f>Y69</x:f>
        <x:v>0</x:v>
      </x:c>
      <x:c r="U70" s="180" t="n">
        <x:f>IF(T70&lt;=0,0,T70*IFERROR(INDEX(Inputs!$E$15:$E$24,MATCH(3,Inputs!$K$15:$K$24,0)),0)/12)</x:f>
        <x:v>0</x:v>
      </x:c>
      <x:c r="V70" s="180" t="n">
        <x:f>MIN(T70+U70,IF(T70&gt;0,IFERROR(INDEX(Inputs!$H$15:$H$24,MATCH(3,Inputs!$K$15:$K$24,0)),0),0))</x:f>
        <x:v>0</x:v>
      </x:c>
      <x:c r="W70" s="180" t="n">
        <x:f>MAX(0,T70+U70-V70)</x:f>
        <x:v>0</x:v>
      </x:c>
      <x:c r="X70" s="180" t="n">
        <x:f>MIN(W70,MAX(0,$G70-SUM(K70,Q70)))</x:f>
        <x:v>0</x:v>
      </x:c>
      <x:c r="Y70" s="180" t="n">
        <x:f>MAX(0,W70-X70)</x:f>
        <x:v>0</x:v>
      </x:c>
      <x:c r="Z70" s="180" t="n">
        <x:f>AE69</x:f>
        <x:v>0</x:v>
      </x:c>
      <x:c r="AA70" s="180" t="n">
        <x:f>IF(Z70&lt;=0,0,Z70*IFERROR(INDEX(Inputs!$E$15:$E$24,MATCH(4,Inputs!$K$15:$K$24,0)),0)/12)</x:f>
        <x:v>0</x:v>
      </x:c>
      <x:c r="AB70" s="180" t="n">
        <x:f>MIN(Z70+AA70,IF(Z70&gt;0,IFERROR(INDEX(Inputs!$H$15:$H$24,MATCH(4,Inputs!$K$15:$K$24,0)),0),0))</x:f>
        <x:v>0</x:v>
      </x:c>
      <x:c r="AC70" s="180" t="n">
        <x:f>MAX(0,Z70+AA70-AB70)</x:f>
        <x:v>0</x:v>
      </x:c>
      <x:c r="AD70" s="180" t="n">
        <x:f>MIN(AC70,MAX(0,$G70-SUM(K70,Q70,W70)))</x:f>
        <x:v>0</x:v>
      </x:c>
      <x:c r="AE70" s="180" t="n">
        <x:f>MAX(0,AC70-AD70)</x:f>
        <x:v>0</x:v>
      </x:c>
      <x:c r="AF70" s="180" t="n">
        <x:f>AK69</x:f>
        <x:v>0</x:v>
      </x:c>
      <x:c r="AG70" s="180" t="n">
        <x:f>IF(AF70&lt;=0,0,AF70*IFERROR(INDEX(Inputs!$E$15:$E$24,MATCH(5,Inputs!$K$15:$K$24,0)),0)/12)</x:f>
        <x:v>0</x:v>
      </x:c>
      <x:c r="AH70" s="180" t="n">
        <x:f>MIN(AF70+AG70,IF(AF70&gt;0,IFERROR(INDEX(Inputs!$H$15:$H$24,MATCH(5,Inputs!$K$15:$K$24,0)),0),0))</x:f>
        <x:v>0</x:v>
      </x:c>
      <x:c r="AI70" s="180" t="n">
        <x:f>MAX(0,AF70+AG70-AH70)</x:f>
        <x:v>0</x:v>
      </x:c>
      <x:c r="AJ70" s="180" t="n">
        <x:f>MIN(AI70,MAX(0,$G70-SUM(K70,Q70,W70,AC70)))</x:f>
        <x:v>0</x:v>
      </x:c>
      <x:c r="AK70" s="180" t="n">
        <x:f>MAX(0,AI70-AJ70)</x:f>
        <x:v>0</x:v>
      </x:c>
      <x:c r="AL70" s="180" t="n">
        <x:f>AQ69</x:f>
        <x:v>0</x:v>
      </x:c>
      <x:c r="AM70" s="180" t="n">
        <x:f>IF(AL70&lt;=0,0,AL70*IFERROR(INDEX(Inputs!$E$15:$E$24,MATCH(6,Inputs!$K$15:$K$24,0)),0)/12)</x:f>
        <x:v>0</x:v>
      </x:c>
      <x:c r="AN70" s="180" t="n">
        <x:f>MIN(AL70+AM70,IF(AL70&gt;0,IFERROR(INDEX(Inputs!$H$15:$H$24,MATCH(6,Inputs!$K$15:$K$24,0)),0),0))</x:f>
        <x:v>0</x:v>
      </x:c>
      <x:c r="AO70" s="180" t="n">
        <x:f>MAX(0,AL70+AM70-AN70)</x:f>
        <x:v>0</x:v>
      </x:c>
      <x:c r="AP70" s="180" t="n">
        <x:f>MIN(AO70,MAX(0,$G70-SUM(K70,Q70,W70,AC70,AI70)))</x:f>
        <x:v>0</x:v>
      </x:c>
      <x:c r="AQ70" s="180" t="n">
        <x:f>MAX(0,AO70-AP70)</x:f>
        <x:v>0</x:v>
      </x:c>
      <x:c r="AR70" s="180" t="n">
        <x:f>AW69</x:f>
        <x:v>0</x:v>
      </x:c>
      <x:c r="AS70" s="180" t="n">
        <x:f>IF(AR70&lt;=0,0,AR70*IFERROR(INDEX(Inputs!$E$15:$E$24,MATCH(7,Inputs!$K$15:$K$24,0)),0)/12)</x:f>
        <x:v>0</x:v>
      </x:c>
      <x:c r="AT70" s="180" t="n">
        <x:f>MIN(AR70+AS70,IF(AR70&gt;0,IFERROR(INDEX(Inputs!$H$15:$H$24,MATCH(7,Inputs!$K$15:$K$24,0)),0),0))</x:f>
        <x:v>0</x:v>
      </x:c>
      <x:c r="AU70" s="180" t="n">
        <x:f>MAX(0,AR70+AS70-AT70)</x:f>
        <x:v>0</x:v>
      </x:c>
      <x:c r="AV70" s="180" t="n">
        <x:f>MIN(AU70,MAX(0,$G70-SUM(K70,Q70,W70,AC70,AI70,AO70)))</x:f>
        <x:v>0</x:v>
      </x:c>
      <x:c r="AW70" s="180" t="n">
        <x:f>MAX(0,AU70-AV70)</x:f>
        <x:v>0</x:v>
      </x:c>
      <x:c r="AX70" s="180" t="n">
        <x:f>BC69</x:f>
        <x:v>0</x:v>
      </x:c>
      <x:c r="AY70" s="180" t="n">
        <x:f>IF(AX70&lt;=0,0,AX70*IFERROR(INDEX(Inputs!$E$15:$E$24,MATCH(8,Inputs!$K$15:$K$24,0)),0)/12)</x:f>
        <x:v>0</x:v>
      </x:c>
      <x:c r="AZ70" s="180" t="n">
        <x:f>MIN(AX70+AY70,IF(AX70&gt;0,IFERROR(INDEX(Inputs!$H$15:$H$24,MATCH(8,Inputs!$K$15:$K$24,0)),0),0))</x:f>
        <x:v>0</x:v>
      </x:c>
      <x:c r="BA70" s="180" t="n">
        <x:f>MAX(0,AX70+AY70-AZ70)</x:f>
        <x:v>0</x:v>
      </x:c>
      <x:c r="BB70" s="180" t="n">
        <x:f>MIN(BA70,MAX(0,$G70-SUM(K70,Q70,W70,AC70,AI70,AO70,AU70)))</x:f>
        <x:v>0</x:v>
      </x:c>
      <x:c r="BC70" s="180" t="n">
        <x:f>MAX(0,BA70-BB70)</x:f>
        <x:v>0</x:v>
      </x:c>
      <x:c r="BD70" s="180" t="n">
        <x:f>BI69</x:f>
        <x:v>0</x:v>
      </x:c>
      <x:c r="BE70" s="180" t="n">
        <x:f>IF(BD70&lt;=0,0,BD70*IFERROR(INDEX(Inputs!$E$15:$E$24,MATCH(9,Inputs!$K$15:$K$24,0)),0)/12)</x:f>
        <x:v>0</x:v>
      </x:c>
      <x:c r="BF70" s="180" t="n">
        <x:f>MIN(BD70+BE70,IF(BD70&gt;0,IFERROR(INDEX(Inputs!$H$15:$H$24,MATCH(9,Inputs!$K$15:$K$24,0)),0),0))</x:f>
        <x:v>0</x:v>
      </x:c>
      <x:c r="BG70" s="180" t="n">
        <x:f>MAX(0,BD70+BE70-BF70)</x:f>
        <x:v>0</x:v>
      </x:c>
      <x:c r="BH70" s="180" t="n">
        <x:f>MIN(BG70,MAX(0,$G70-SUM(K70,Q70,W70,AC70,AI70,AO70,AU70,BA70)))</x:f>
        <x:v>0</x:v>
      </x:c>
      <x:c r="BI70" s="180" t="n">
        <x:f>MAX(0,BG70-BH70)</x:f>
        <x:v>0</x:v>
      </x:c>
      <x:c r="BJ70" s="180" t="n">
        <x:f>BO69</x:f>
        <x:v>0</x:v>
      </x:c>
      <x:c r="BK70" s="180" t="n">
        <x:f>IF(BJ70&lt;=0,0,BJ70*IFERROR(INDEX(Inputs!$E$15:$E$24,MATCH(10,Inputs!$K$15:$K$24,0)),0)/12)</x:f>
        <x:v>0</x:v>
      </x:c>
      <x:c r="BL70" s="180" t="n">
        <x:f>MIN(BJ70+BK70,IF(BJ70&gt;0,IFERROR(INDEX(Inputs!$H$15:$H$24,MATCH(10,Inputs!$K$15:$K$24,0)),0),0))</x:f>
        <x:v>0</x:v>
      </x:c>
      <x:c r="BM70" s="180" t="n">
        <x:f>MAX(0,BJ70+BK70-BL70)</x:f>
        <x:v>0</x:v>
      </x:c>
      <x:c r="BN70" s="180" t="n">
        <x:f>MIN(BM70,MAX(0,$G70-SUM(K70,Q70,W70,AC70,AI70,AO70,AU70,BA70,BG70)))</x:f>
        <x:v>0</x:v>
      </x:c>
      <x:c r="BO70" s="192" t="n">
        <x:f>MAX(0,BM70-BN70)</x:f>
        <x:v>0</x:v>
      </x:c>
    </x:row>
    <x:row r="71">
      <x:c r="A71" s="191" t="n">
        <x:f>64</x:f>
        <x:v>64</x:v>
      </x:c>
      <x:c r="B71" s="178" t="n">
        <x:f>EDATE(Inputs!$B$4,A71-1)</x:f>
        <x:v>48136</x:v>
      </x:c>
      <x:c r="C71" s="182" t="n">
        <x:f>SUM(H71,N71,T71,Z71,AF71,AL71,AR71,AX71,BD71,BJ71)</x:f>
        <x:v>0</x:v>
      </x:c>
      <x:c r="D71" s="182" t="n">
        <x:f>SUM(I71,O71,U71,AA71,AG71,AM71,AS71,AY71,BE71,BK71)</x:f>
        <x:v>0</x:v>
      </x:c>
      <x:c r="E71" s="182" t="n">
        <x:f>SUM(J71,P71,V71,AB71,AH71,AN71,AT71,AZ71,BF71,BL71)+SUM(L71,R71,X71,AD71,AJ71,AP71,AV71,BB71,BH71,BN71)</x:f>
        <x:v>0</x:v>
      </x:c>
      <x:c r="F71" s="182" t="n">
        <x:f>SUM(M71,S71,Y71,AE71,AK71,AQ71,AW71,BC71,BI71,BO71)</x:f>
        <x:v>0</x:v>
      </x:c>
      <x:c r="G71" s="182" t="n">
        <x:f>MAX(0,Inputs!$B$12-SUM(J71,P71,V71,AB71,AH71,AN71,AT71,AZ71,BF71,BL71))</x:f>
        <x:v>1150</x:v>
      </x:c>
      <x:c r="H71" s="180" t="n">
        <x:f>M70</x:f>
        <x:v>0</x:v>
      </x:c>
      <x:c r="I71" s="180" t="n">
        <x:f>IF(H71&lt;=0,0,H71*IFERROR(INDEX(Inputs!$E$15:$E$24,MATCH(1,Inputs!$K$15:$K$24,0)),0)/12)</x:f>
        <x:v>0</x:v>
      </x:c>
      <x:c r="J71" s="180" t="n">
        <x:f>MIN(H71+I71,IF(H71&gt;0,IFERROR(INDEX(Inputs!$H$15:$H$24,MATCH(1,Inputs!$K$15:$K$24,0)),0),0))</x:f>
        <x:v>0</x:v>
      </x:c>
      <x:c r="K71" s="180" t="n">
        <x:f>MAX(0,H71+I71-J71)</x:f>
        <x:v>0</x:v>
      </x:c>
      <x:c r="L71" s="180" t="n">
        <x:f>MIN(K71,MAX(0,$G71-0))</x:f>
        <x:v>0</x:v>
      </x:c>
      <x:c r="M71" s="180" t="n">
        <x:f>MAX(0,K71-L71)</x:f>
        <x:v>0</x:v>
      </x:c>
      <x:c r="N71" s="180" t="n">
        <x:f>S70</x:f>
        <x:v>0</x:v>
      </x:c>
      <x:c r="O71" s="180" t="n">
        <x:f>IF(N71&lt;=0,0,N71*IFERROR(INDEX(Inputs!$E$15:$E$24,MATCH(2,Inputs!$K$15:$K$24,0)),0)/12)</x:f>
        <x:v>0</x:v>
      </x:c>
      <x:c r="P71" s="180" t="n">
        <x:f>MIN(N71+O71,IF(N71&gt;0,IFERROR(INDEX(Inputs!$H$15:$H$24,MATCH(2,Inputs!$K$15:$K$24,0)),0),0))</x:f>
        <x:v>0</x:v>
      </x:c>
      <x:c r="Q71" s="180" t="n">
        <x:f>MAX(0,N71+O71-P71)</x:f>
        <x:v>0</x:v>
      </x:c>
      <x:c r="R71" s="180" t="n">
        <x:f>MIN(Q71,MAX(0,$G71-SUM(K71)))</x:f>
        <x:v>0</x:v>
      </x:c>
      <x:c r="S71" s="180" t="n">
        <x:f>MAX(0,Q71-R71)</x:f>
        <x:v>0</x:v>
      </x:c>
      <x:c r="T71" s="180" t="n">
        <x:f>Y70</x:f>
        <x:v>0</x:v>
      </x:c>
      <x:c r="U71" s="180" t="n">
        <x:f>IF(T71&lt;=0,0,T71*IFERROR(INDEX(Inputs!$E$15:$E$24,MATCH(3,Inputs!$K$15:$K$24,0)),0)/12)</x:f>
        <x:v>0</x:v>
      </x:c>
      <x:c r="V71" s="180" t="n">
        <x:f>MIN(T71+U71,IF(T71&gt;0,IFERROR(INDEX(Inputs!$H$15:$H$24,MATCH(3,Inputs!$K$15:$K$24,0)),0),0))</x:f>
        <x:v>0</x:v>
      </x:c>
      <x:c r="W71" s="180" t="n">
        <x:f>MAX(0,T71+U71-V71)</x:f>
        <x:v>0</x:v>
      </x:c>
      <x:c r="X71" s="180" t="n">
        <x:f>MIN(W71,MAX(0,$G71-SUM(K71,Q71)))</x:f>
        <x:v>0</x:v>
      </x:c>
      <x:c r="Y71" s="180" t="n">
        <x:f>MAX(0,W71-X71)</x:f>
        <x:v>0</x:v>
      </x:c>
      <x:c r="Z71" s="180" t="n">
        <x:f>AE70</x:f>
        <x:v>0</x:v>
      </x:c>
      <x:c r="AA71" s="180" t="n">
        <x:f>IF(Z71&lt;=0,0,Z71*IFERROR(INDEX(Inputs!$E$15:$E$24,MATCH(4,Inputs!$K$15:$K$24,0)),0)/12)</x:f>
        <x:v>0</x:v>
      </x:c>
      <x:c r="AB71" s="180" t="n">
        <x:f>MIN(Z71+AA71,IF(Z71&gt;0,IFERROR(INDEX(Inputs!$H$15:$H$24,MATCH(4,Inputs!$K$15:$K$24,0)),0),0))</x:f>
        <x:v>0</x:v>
      </x:c>
      <x:c r="AC71" s="180" t="n">
        <x:f>MAX(0,Z71+AA71-AB71)</x:f>
        <x:v>0</x:v>
      </x:c>
      <x:c r="AD71" s="180" t="n">
        <x:f>MIN(AC71,MAX(0,$G71-SUM(K71,Q71,W71)))</x:f>
        <x:v>0</x:v>
      </x:c>
      <x:c r="AE71" s="180" t="n">
        <x:f>MAX(0,AC71-AD71)</x:f>
        <x:v>0</x:v>
      </x:c>
      <x:c r="AF71" s="180" t="n">
        <x:f>AK70</x:f>
        <x:v>0</x:v>
      </x:c>
      <x:c r="AG71" s="180" t="n">
        <x:f>IF(AF71&lt;=0,0,AF71*IFERROR(INDEX(Inputs!$E$15:$E$24,MATCH(5,Inputs!$K$15:$K$24,0)),0)/12)</x:f>
        <x:v>0</x:v>
      </x:c>
      <x:c r="AH71" s="180" t="n">
        <x:f>MIN(AF71+AG71,IF(AF71&gt;0,IFERROR(INDEX(Inputs!$H$15:$H$24,MATCH(5,Inputs!$K$15:$K$24,0)),0),0))</x:f>
        <x:v>0</x:v>
      </x:c>
      <x:c r="AI71" s="180" t="n">
        <x:f>MAX(0,AF71+AG71-AH71)</x:f>
        <x:v>0</x:v>
      </x:c>
      <x:c r="AJ71" s="180" t="n">
        <x:f>MIN(AI71,MAX(0,$G71-SUM(K71,Q71,W71,AC71)))</x:f>
        <x:v>0</x:v>
      </x:c>
      <x:c r="AK71" s="180" t="n">
        <x:f>MAX(0,AI71-AJ71)</x:f>
        <x:v>0</x:v>
      </x:c>
      <x:c r="AL71" s="180" t="n">
        <x:f>AQ70</x:f>
        <x:v>0</x:v>
      </x:c>
      <x:c r="AM71" s="180" t="n">
        <x:f>IF(AL71&lt;=0,0,AL71*IFERROR(INDEX(Inputs!$E$15:$E$24,MATCH(6,Inputs!$K$15:$K$24,0)),0)/12)</x:f>
        <x:v>0</x:v>
      </x:c>
      <x:c r="AN71" s="180" t="n">
        <x:f>MIN(AL71+AM71,IF(AL71&gt;0,IFERROR(INDEX(Inputs!$H$15:$H$24,MATCH(6,Inputs!$K$15:$K$24,0)),0),0))</x:f>
        <x:v>0</x:v>
      </x:c>
      <x:c r="AO71" s="180" t="n">
        <x:f>MAX(0,AL71+AM71-AN71)</x:f>
        <x:v>0</x:v>
      </x:c>
      <x:c r="AP71" s="180" t="n">
        <x:f>MIN(AO71,MAX(0,$G71-SUM(K71,Q71,W71,AC71,AI71)))</x:f>
        <x:v>0</x:v>
      </x:c>
      <x:c r="AQ71" s="180" t="n">
        <x:f>MAX(0,AO71-AP71)</x:f>
        <x:v>0</x:v>
      </x:c>
      <x:c r="AR71" s="180" t="n">
        <x:f>AW70</x:f>
        <x:v>0</x:v>
      </x:c>
      <x:c r="AS71" s="180" t="n">
        <x:f>IF(AR71&lt;=0,0,AR71*IFERROR(INDEX(Inputs!$E$15:$E$24,MATCH(7,Inputs!$K$15:$K$24,0)),0)/12)</x:f>
        <x:v>0</x:v>
      </x:c>
      <x:c r="AT71" s="180" t="n">
        <x:f>MIN(AR71+AS71,IF(AR71&gt;0,IFERROR(INDEX(Inputs!$H$15:$H$24,MATCH(7,Inputs!$K$15:$K$24,0)),0),0))</x:f>
        <x:v>0</x:v>
      </x:c>
      <x:c r="AU71" s="180" t="n">
        <x:f>MAX(0,AR71+AS71-AT71)</x:f>
        <x:v>0</x:v>
      </x:c>
      <x:c r="AV71" s="180" t="n">
        <x:f>MIN(AU71,MAX(0,$G71-SUM(K71,Q71,W71,AC71,AI71,AO71)))</x:f>
        <x:v>0</x:v>
      </x:c>
      <x:c r="AW71" s="180" t="n">
        <x:f>MAX(0,AU71-AV71)</x:f>
        <x:v>0</x:v>
      </x:c>
      <x:c r="AX71" s="180" t="n">
        <x:f>BC70</x:f>
        <x:v>0</x:v>
      </x:c>
      <x:c r="AY71" s="180" t="n">
        <x:f>IF(AX71&lt;=0,0,AX71*IFERROR(INDEX(Inputs!$E$15:$E$24,MATCH(8,Inputs!$K$15:$K$24,0)),0)/12)</x:f>
        <x:v>0</x:v>
      </x:c>
      <x:c r="AZ71" s="180" t="n">
        <x:f>MIN(AX71+AY71,IF(AX71&gt;0,IFERROR(INDEX(Inputs!$H$15:$H$24,MATCH(8,Inputs!$K$15:$K$24,0)),0),0))</x:f>
        <x:v>0</x:v>
      </x:c>
      <x:c r="BA71" s="180" t="n">
        <x:f>MAX(0,AX71+AY71-AZ71)</x:f>
        <x:v>0</x:v>
      </x:c>
      <x:c r="BB71" s="180" t="n">
        <x:f>MIN(BA71,MAX(0,$G71-SUM(K71,Q71,W71,AC71,AI71,AO71,AU71)))</x:f>
        <x:v>0</x:v>
      </x:c>
      <x:c r="BC71" s="180" t="n">
        <x:f>MAX(0,BA71-BB71)</x:f>
        <x:v>0</x:v>
      </x:c>
      <x:c r="BD71" s="180" t="n">
        <x:f>BI70</x:f>
        <x:v>0</x:v>
      </x:c>
      <x:c r="BE71" s="180" t="n">
        <x:f>IF(BD71&lt;=0,0,BD71*IFERROR(INDEX(Inputs!$E$15:$E$24,MATCH(9,Inputs!$K$15:$K$24,0)),0)/12)</x:f>
        <x:v>0</x:v>
      </x:c>
      <x:c r="BF71" s="180" t="n">
        <x:f>MIN(BD71+BE71,IF(BD71&gt;0,IFERROR(INDEX(Inputs!$H$15:$H$24,MATCH(9,Inputs!$K$15:$K$24,0)),0),0))</x:f>
        <x:v>0</x:v>
      </x:c>
      <x:c r="BG71" s="180" t="n">
        <x:f>MAX(0,BD71+BE71-BF71)</x:f>
        <x:v>0</x:v>
      </x:c>
      <x:c r="BH71" s="180" t="n">
        <x:f>MIN(BG71,MAX(0,$G71-SUM(K71,Q71,W71,AC71,AI71,AO71,AU71,BA71)))</x:f>
        <x:v>0</x:v>
      </x:c>
      <x:c r="BI71" s="180" t="n">
        <x:f>MAX(0,BG71-BH71)</x:f>
        <x:v>0</x:v>
      </x:c>
      <x:c r="BJ71" s="180" t="n">
        <x:f>BO70</x:f>
        <x:v>0</x:v>
      </x:c>
      <x:c r="BK71" s="180" t="n">
        <x:f>IF(BJ71&lt;=0,0,BJ71*IFERROR(INDEX(Inputs!$E$15:$E$24,MATCH(10,Inputs!$K$15:$K$24,0)),0)/12)</x:f>
        <x:v>0</x:v>
      </x:c>
      <x:c r="BL71" s="180" t="n">
        <x:f>MIN(BJ71+BK71,IF(BJ71&gt;0,IFERROR(INDEX(Inputs!$H$15:$H$24,MATCH(10,Inputs!$K$15:$K$24,0)),0),0))</x:f>
        <x:v>0</x:v>
      </x:c>
      <x:c r="BM71" s="180" t="n">
        <x:f>MAX(0,BJ71+BK71-BL71)</x:f>
        <x:v>0</x:v>
      </x:c>
      <x:c r="BN71" s="180" t="n">
        <x:f>MIN(BM71,MAX(0,$G71-SUM(K71,Q71,W71,AC71,AI71,AO71,AU71,BA71,BG71)))</x:f>
        <x:v>0</x:v>
      </x:c>
      <x:c r="BO71" s="192" t="n">
        <x:f>MAX(0,BM71-BN71)</x:f>
        <x:v>0</x:v>
      </x:c>
    </x:row>
    <x:row r="72">
      <x:c r="A72" s="191" t="n">
        <x:f>65</x:f>
        <x:v>65</x:v>
      </x:c>
      <x:c r="B72" s="178" t="n">
        <x:f>EDATE(Inputs!$B$4,A72-1)</x:f>
        <x:v>48167</x:v>
      </x:c>
      <x:c r="C72" s="182" t="n">
        <x:f>SUM(H72,N72,T72,Z72,AF72,AL72,AR72,AX72,BD72,BJ72)</x:f>
        <x:v>0</x:v>
      </x:c>
      <x:c r="D72" s="182" t="n">
        <x:f>SUM(I72,O72,U72,AA72,AG72,AM72,AS72,AY72,BE72,BK72)</x:f>
        <x:v>0</x:v>
      </x:c>
      <x:c r="E72" s="182" t="n">
        <x:f>SUM(J72,P72,V72,AB72,AH72,AN72,AT72,AZ72,BF72,BL72)+SUM(L72,R72,X72,AD72,AJ72,AP72,AV72,BB72,BH72,BN72)</x:f>
        <x:v>0</x:v>
      </x:c>
      <x:c r="F72" s="182" t="n">
        <x:f>SUM(M72,S72,Y72,AE72,AK72,AQ72,AW72,BC72,BI72,BO72)</x:f>
        <x:v>0</x:v>
      </x:c>
      <x:c r="G72" s="182" t="n">
        <x:f>MAX(0,Inputs!$B$12-SUM(J72,P72,V72,AB72,AH72,AN72,AT72,AZ72,BF72,BL72))</x:f>
        <x:v>1150</x:v>
      </x:c>
      <x:c r="H72" s="180" t="n">
        <x:f>M71</x:f>
        <x:v>0</x:v>
      </x:c>
      <x:c r="I72" s="180" t="n">
        <x:f>IF(H72&lt;=0,0,H72*IFERROR(INDEX(Inputs!$E$15:$E$24,MATCH(1,Inputs!$K$15:$K$24,0)),0)/12)</x:f>
        <x:v>0</x:v>
      </x:c>
      <x:c r="J72" s="180" t="n">
        <x:f>MIN(H72+I72,IF(H72&gt;0,IFERROR(INDEX(Inputs!$H$15:$H$24,MATCH(1,Inputs!$K$15:$K$24,0)),0),0))</x:f>
        <x:v>0</x:v>
      </x:c>
      <x:c r="K72" s="180" t="n">
        <x:f>MAX(0,H72+I72-J72)</x:f>
        <x:v>0</x:v>
      </x:c>
      <x:c r="L72" s="180" t="n">
        <x:f>MIN(K72,MAX(0,$G72-0))</x:f>
        <x:v>0</x:v>
      </x:c>
      <x:c r="M72" s="180" t="n">
        <x:f>MAX(0,K72-L72)</x:f>
        <x:v>0</x:v>
      </x:c>
      <x:c r="N72" s="180" t="n">
        <x:f>S71</x:f>
        <x:v>0</x:v>
      </x:c>
      <x:c r="O72" s="180" t="n">
        <x:f>IF(N72&lt;=0,0,N72*IFERROR(INDEX(Inputs!$E$15:$E$24,MATCH(2,Inputs!$K$15:$K$24,0)),0)/12)</x:f>
        <x:v>0</x:v>
      </x:c>
      <x:c r="P72" s="180" t="n">
        <x:f>MIN(N72+O72,IF(N72&gt;0,IFERROR(INDEX(Inputs!$H$15:$H$24,MATCH(2,Inputs!$K$15:$K$24,0)),0),0))</x:f>
        <x:v>0</x:v>
      </x:c>
      <x:c r="Q72" s="180" t="n">
        <x:f>MAX(0,N72+O72-P72)</x:f>
        <x:v>0</x:v>
      </x:c>
      <x:c r="R72" s="180" t="n">
        <x:f>MIN(Q72,MAX(0,$G72-SUM(K72)))</x:f>
        <x:v>0</x:v>
      </x:c>
      <x:c r="S72" s="180" t="n">
        <x:f>MAX(0,Q72-R72)</x:f>
        <x:v>0</x:v>
      </x:c>
      <x:c r="T72" s="180" t="n">
        <x:f>Y71</x:f>
        <x:v>0</x:v>
      </x:c>
      <x:c r="U72" s="180" t="n">
        <x:f>IF(T72&lt;=0,0,T72*IFERROR(INDEX(Inputs!$E$15:$E$24,MATCH(3,Inputs!$K$15:$K$24,0)),0)/12)</x:f>
        <x:v>0</x:v>
      </x:c>
      <x:c r="V72" s="180" t="n">
        <x:f>MIN(T72+U72,IF(T72&gt;0,IFERROR(INDEX(Inputs!$H$15:$H$24,MATCH(3,Inputs!$K$15:$K$24,0)),0),0))</x:f>
        <x:v>0</x:v>
      </x:c>
      <x:c r="W72" s="180" t="n">
        <x:f>MAX(0,T72+U72-V72)</x:f>
        <x:v>0</x:v>
      </x:c>
      <x:c r="X72" s="180" t="n">
        <x:f>MIN(W72,MAX(0,$G72-SUM(K72,Q72)))</x:f>
        <x:v>0</x:v>
      </x:c>
      <x:c r="Y72" s="180" t="n">
        <x:f>MAX(0,W72-X72)</x:f>
        <x:v>0</x:v>
      </x:c>
      <x:c r="Z72" s="180" t="n">
        <x:f>AE71</x:f>
        <x:v>0</x:v>
      </x:c>
      <x:c r="AA72" s="180" t="n">
        <x:f>IF(Z72&lt;=0,0,Z72*IFERROR(INDEX(Inputs!$E$15:$E$24,MATCH(4,Inputs!$K$15:$K$24,0)),0)/12)</x:f>
        <x:v>0</x:v>
      </x:c>
      <x:c r="AB72" s="180" t="n">
        <x:f>MIN(Z72+AA72,IF(Z72&gt;0,IFERROR(INDEX(Inputs!$H$15:$H$24,MATCH(4,Inputs!$K$15:$K$24,0)),0),0))</x:f>
        <x:v>0</x:v>
      </x:c>
      <x:c r="AC72" s="180" t="n">
        <x:f>MAX(0,Z72+AA72-AB72)</x:f>
        <x:v>0</x:v>
      </x:c>
      <x:c r="AD72" s="180" t="n">
        <x:f>MIN(AC72,MAX(0,$G72-SUM(K72,Q72,W72)))</x:f>
        <x:v>0</x:v>
      </x:c>
      <x:c r="AE72" s="180" t="n">
        <x:f>MAX(0,AC72-AD72)</x:f>
        <x:v>0</x:v>
      </x:c>
      <x:c r="AF72" s="180" t="n">
        <x:f>AK71</x:f>
        <x:v>0</x:v>
      </x:c>
      <x:c r="AG72" s="180" t="n">
        <x:f>IF(AF72&lt;=0,0,AF72*IFERROR(INDEX(Inputs!$E$15:$E$24,MATCH(5,Inputs!$K$15:$K$24,0)),0)/12)</x:f>
        <x:v>0</x:v>
      </x:c>
      <x:c r="AH72" s="180" t="n">
        <x:f>MIN(AF72+AG72,IF(AF72&gt;0,IFERROR(INDEX(Inputs!$H$15:$H$24,MATCH(5,Inputs!$K$15:$K$24,0)),0),0))</x:f>
        <x:v>0</x:v>
      </x:c>
      <x:c r="AI72" s="180" t="n">
        <x:f>MAX(0,AF72+AG72-AH72)</x:f>
        <x:v>0</x:v>
      </x:c>
      <x:c r="AJ72" s="180" t="n">
        <x:f>MIN(AI72,MAX(0,$G72-SUM(K72,Q72,W72,AC72)))</x:f>
        <x:v>0</x:v>
      </x:c>
      <x:c r="AK72" s="180" t="n">
        <x:f>MAX(0,AI72-AJ72)</x:f>
        <x:v>0</x:v>
      </x:c>
      <x:c r="AL72" s="180" t="n">
        <x:f>AQ71</x:f>
        <x:v>0</x:v>
      </x:c>
      <x:c r="AM72" s="180" t="n">
        <x:f>IF(AL72&lt;=0,0,AL72*IFERROR(INDEX(Inputs!$E$15:$E$24,MATCH(6,Inputs!$K$15:$K$24,0)),0)/12)</x:f>
        <x:v>0</x:v>
      </x:c>
      <x:c r="AN72" s="180" t="n">
        <x:f>MIN(AL72+AM72,IF(AL72&gt;0,IFERROR(INDEX(Inputs!$H$15:$H$24,MATCH(6,Inputs!$K$15:$K$24,0)),0),0))</x:f>
        <x:v>0</x:v>
      </x:c>
      <x:c r="AO72" s="180" t="n">
        <x:f>MAX(0,AL72+AM72-AN72)</x:f>
        <x:v>0</x:v>
      </x:c>
      <x:c r="AP72" s="180" t="n">
        <x:f>MIN(AO72,MAX(0,$G72-SUM(K72,Q72,W72,AC72,AI72)))</x:f>
        <x:v>0</x:v>
      </x:c>
      <x:c r="AQ72" s="180" t="n">
        <x:f>MAX(0,AO72-AP72)</x:f>
        <x:v>0</x:v>
      </x:c>
      <x:c r="AR72" s="180" t="n">
        <x:f>AW71</x:f>
        <x:v>0</x:v>
      </x:c>
      <x:c r="AS72" s="180" t="n">
        <x:f>IF(AR72&lt;=0,0,AR72*IFERROR(INDEX(Inputs!$E$15:$E$24,MATCH(7,Inputs!$K$15:$K$24,0)),0)/12)</x:f>
        <x:v>0</x:v>
      </x:c>
      <x:c r="AT72" s="180" t="n">
        <x:f>MIN(AR72+AS72,IF(AR72&gt;0,IFERROR(INDEX(Inputs!$H$15:$H$24,MATCH(7,Inputs!$K$15:$K$24,0)),0),0))</x:f>
        <x:v>0</x:v>
      </x:c>
      <x:c r="AU72" s="180" t="n">
        <x:f>MAX(0,AR72+AS72-AT72)</x:f>
        <x:v>0</x:v>
      </x:c>
      <x:c r="AV72" s="180" t="n">
        <x:f>MIN(AU72,MAX(0,$G72-SUM(K72,Q72,W72,AC72,AI72,AO72)))</x:f>
        <x:v>0</x:v>
      </x:c>
      <x:c r="AW72" s="180" t="n">
        <x:f>MAX(0,AU72-AV72)</x:f>
        <x:v>0</x:v>
      </x:c>
      <x:c r="AX72" s="180" t="n">
        <x:f>BC71</x:f>
        <x:v>0</x:v>
      </x:c>
      <x:c r="AY72" s="180" t="n">
        <x:f>IF(AX72&lt;=0,0,AX72*IFERROR(INDEX(Inputs!$E$15:$E$24,MATCH(8,Inputs!$K$15:$K$24,0)),0)/12)</x:f>
        <x:v>0</x:v>
      </x:c>
      <x:c r="AZ72" s="180" t="n">
        <x:f>MIN(AX72+AY72,IF(AX72&gt;0,IFERROR(INDEX(Inputs!$H$15:$H$24,MATCH(8,Inputs!$K$15:$K$24,0)),0),0))</x:f>
        <x:v>0</x:v>
      </x:c>
      <x:c r="BA72" s="180" t="n">
        <x:f>MAX(0,AX72+AY72-AZ72)</x:f>
        <x:v>0</x:v>
      </x:c>
      <x:c r="BB72" s="180" t="n">
        <x:f>MIN(BA72,MAX(0,$G72-SUM(K72,Q72,W72,AC72,AI72,AO72,AU72)))</x:f>
        <x:v>0</x:v>
      </x:c>
      <x:c r="BC72" s="180" t="n">
        <x:f>MAX(0,BA72-BB72)</x:f>
        <x:v>0</x:v>
      </x:c>
      <x:c r="BD72" s="180" t="n">
        <x:f>BI71</x:f>
        <x:v>0</x:v>
      </x:c>
      <x:c r="BE72" s="180" t="n">
        <x:f>IF(BD72&lt;=0,0,BD72*IFERROR(INDEX(Inputs!$E$15:$E$24,MATCH(9,Inputs!$K$15:$K$24,0)),0)/12)</x:f>
        <x:v>0</x:v>
      </x:c>
      <x:c r="BF72" s="180" t="n">
        <x:f>MIN(BD72+BE72,IF(BD72&gt;0,IFERROR(INDEX(Inputs!$H$15:$H$24,MATCH(9,Inputs!$K$15:$K$24,0)),0),0))</x:f>
        <x:v>0</x:v>
      </x:c>
      <x:c r="BG72" s="180" t="n">
        <x:f>MAX(0,BD72+BE72-BF72)</x:f>
        <x:v>0</x:v>
      </x:c>
      <x:c r="BH72" s="180" t="n">
        <x:f>MIN(BG72,MAX(0,$G72-SUM(K72,Q72,W72,AC72,AI72,AO72,AU72,BA72)))</x:f>
        <x:v>0</x:v>
      </x:c>
      <x:c r="BI72" s="180" t="n">
        <x:f>MAX(0,BG72-BH72)</x:f>
        <x:v>0</x:v>
      </x:c>
      <x:c r="BJ72" s="180" t="n">
        <x:f>BO71</x:f>
        <x:v>0</x:v>
      </x:c>
      <x:c r="BK72" s="180" t="n">
        <x:f>IF(BJ72&lt;=0,0,BJ72*IFERROR(INDEX(Inputs!$E$15:$E$24,MATCH(10,Inputs!$K$15:$K$24,0)),0)/12)</x:f>
        <x:v>0</x:v>
      </x:c>
      <x:c r="BL72" s="180" t="n">
        <x:f>MIN(BJ72+BK72,IF(BJ72&gt;0,IFERROR(INDEX(Inputs!$H$15:$H$24,MATCH(10,Inputs!$K$15:$K$24,0)),0),0))</x:f>
        <x:v>0</x:v>
      </x:c>
      <x:c r="BM72" s="180" t="n">
        <x:f>MAX(0,BJ72+BK72-BL72)</x:f>
        <x:v>0</x:v>
      </x:c>
      <x:c r="BN72" s="180" t="n">
        <x:f>MIN(BM72,MAX(0,$G72-SUM(K72,Q72,W72,AC72,AI72,AO72,AU72,BA72,BG72)))</x:f>
        <x:v>0</x:v>
      </x:c>
      <x:c r="BO72" s="192" t="n">
        <x:f>MAX(0,BM72-BN72)</x:f>
        <x:v>0</x:v>
      </x:c>
    </x:row>
    <x:row r="73">
      <x:c r="A73" s="191" t="n">
        <x:f>66</x:f>
        <x:v>66</x:v>
      </x:c>
      <x:c r="B73" s="178" t="n">
        <x:f>EDATE(Inputs!$B$4,A73-1)</x:f>
        <x:v>48197</x:v>
      </x:c>
      <x:c r="C73" s="182" t="n">
        <x:f>SUM(H73,N73,T73,Z73,AF73,AL73,AR73,AX73,BD73,BJ73)</x:f>
        <x:v>0</x:v>
      </x:c>
      <x:c r="D73" s="182" t="n">
        <x:f>SUM(I73,O73,U73,AA73,AG73,AM73,AS73,AY73,BE73,BK73)</x:f>
        <x:v>0</x:v>
      </x:c>
      <x:c r="E73" s="182" t="n">
        <x:f>SUM(J73,P73,V73,AB73,AH73,AN73,AT73,AZ73,BF73,BL73)+SUM(L73,R73,X73,AD73,AJ73,AP73,AV73,BB73,BH73,BN73)</x:f>
        <x:v>0</x:v>
      </x:c>
      <x:c r="F73" s="182" t="n">
        <x:f>SUM(M73,S73,Y73,AE73,AK73,AQ73,AW73,BC73,BI73,BO73)</x:f>
        <x:v>0</x:v>
      </x:c>
      <x:c r="G73" s="182" t="n">
        <x:f>MAX(0,Inputs!$B$12-SUM(J73,P73,V73,AB73,AH73,AN73,AT73,AZ73,BF73,BL73))</x:f>
        <x:v>1150</x:v>
      </x:c>
      <x:c r="H73" s="180" t="n">
        <x:f>M72</x:f>
        <x:v>0</x:v>
      </x:c>
      <x:c r="I73" s="180" t="n">
        <x:f>IF(H73&lt;=0,0,H73*IFERROR(INDEX(Inputs!$E$15:$E$24,MATCH(1,Inputs!$K$15:$K$24,0)),0)/12)</x:f>
        <x:v>0</x:v>
      </x:c>
      <x:c r="J73" s="180" t="n">
        <x:f>MIN(H73+I73,IF(H73&gt;0,IFERROR(INDEX(Inputs!$H$15:$H$24,MATCH(1,Inputs!$K$15:$K$24,0)),0),0))</x:f>
        <x:v>0</x:v>
      </x:c>
      <x:c r="K73" s="180" t="n">
        <x:f>MAX(0,H73+I73-J73)</x:f>
        <x:v>0</x:v>
      </x:c>
      <x:c r="L73" s="180" t="n">
        <x:f>MIN(K73,MAX(0,$G73-0))</x:f>
        <x:v>0</x:v>
      </x:c>
      <x:c r="M73" s="180" t="n">
        <x:f>MAX(0,K73-L73)</x:f>
        <x:v>0</x:v>
      </x:c>
      <x:c r="N73" s="180" t="n">
        <x:f>S72</x:f>
        <x:v>0</x:v>
      </x:c>
      <x:c r="O73" s="180" t="n">
        <x:f>IF(N73&lt;=0,0,N73*IFERROR(INDEX(Inputs!$E$15:$E$24,MATCH(2,Inputs!$K$15:$K$24,0)),0)/12)</x:f>
        <x:v>0</x:v>
      </x:c>
      <x:c r="P73" s="180" t="n">
        <x:f>MIN(N73+O73,IF(N73&gt;0,IFERROR(INDEX(Inputs!$H$15:$H$24,MATCH(2,Inputs!$K$15:$K$24,0)),0),0))</x:f>
        <x:v>0</x:v>
      </x:c>
      <x:c r="Q73" s="180" t="n">
        <x:f>MAX(0,N73+O73-P73)</x:f>
        <x:v>0</x:v>
      </x:c>
      <x:c r="R73" s="180" t="n">
        <x:f>MIN(Q73,MAX(0,$G73-SUM(K73)))</x:f>
        <x:v>0</x:v>
      </x:c>
      <x:c r="S73" s="180" t="n">
        <x:f>MAX(0,Q73-R73)</x:f>
        <x:v>0</x:v>
      </x:c>
      <x:c r="T73" s="180" t="n">
        <x:f>Y72</x:f>
        <x:v>0</x:v>
      </x:c>
      <x:c r="U73" s="180" t="n">
        <x:f>IF(T73&lt;=0,0,T73*IFERROR(INDEX(Inputs!$E$15:$E$24,MATCH(3,Inputs!$K$15:$K$24,0)),0)/12)</x:f>
        <x:v>0</x:v>
      </x:c>
      <x:c r="V73" s="180" t="n">
        <x:f>MIN(T73+U73,IF(T73&gt;0,IFERROR(INDEX(Inputs!$H$15:$H$24,MATCH(3,Inputs!$K$15:$K$24,0)),0),0))</x:f>
        <x:v>0</x:v>
      </x:c>
      <x:c r="W73" s="180" t="n">
        <x:f>MAX(0,T73+U73-V73)</x:f>
        <x:v>0</x:v>
      </x:c>
      <x:c r="X73" s="180" t="n">
        <x:f>MIN(W73,MAX(0,$G73-SUM(K73,Q73)))</x:f>
        <x:v>0</x:v>
      </x:c>
      <x:c r="Y73" s="180" t="n">
        <x:f>MAX(0,W73-X73)</x:f>
        <x:v>0</x:v>
      </x:c>
      <x:c r="Z73" s="180" t="n">
        <x:f>AE72</x:f>
        <x:v>0</x:v>
      </x:c>
      <x:c r="AA73" s="180" t="n">
        <x:f>IF(Z73&lt;=0,0,Z73*IFERROR(INDEX(Inputs!$E$15:$E$24,MATCH(4,Inputs!$K$15:$K$24,0)),0)/12)</x:f>
        <x:v>0</x:v>
      </x:c>
      <x:c r="AB73" s="180" t="n">
        <x:f>MIN(Z73+AA73,IF(Z73&gt;0,IFERROR(INDEX(Inputs!$H$15:$H$24,MATCH(4,Inputs!$K$15:$K$24,0)),0),0))</x:f>
        <x:v>0</x:v>
      </x:c>
      <x:c r="AC73" s="180" t="n">
        <x:f>MAX(0,Z73+AA73-AB73)</x:f>
        <x:v>0</x:v>
      </x:c>
      <x:c r="AD73" s="180" t="n">
        <x:f>MIN(AC73,MAX(0,$G73-SUM(K73,Q73,W73)))</x:f>
        <x:v>0</x:v>
      </x:c>
      <x:c r="AE73" s="180" t="n">
        <x:f>MAX(0,AC73-AD73)</x:f>
        <x:v>0</x:v>
      </x:c>
      <x:c r="AF73" s="180" t="n">
        <x:f>AK72</x:f>
        <x:v>0</x:v>
      </x:c>
      <x:c r="AG73" s="180" t="n">
        <x:f>IF(AF73&lt;=0,0,AF73*IFERROR(INDEX(Inputs!$E$15:$E$24,MATCH(5,Inputs!$K$15:$K$24,0)),0)/12)</x:f>
        <x:v>0</x:v>
      </x:c>
      <x:c r="AH73" s="180" t="n">
        <x:f>MIN(AF73+AG73,IF(AF73&gt;0,IFERROR(INDEX(Inputs!$H$15:$H$24,MATCH(5,Inputs!$K$15:$K$24,0)),0),0))</x:f>
        <x:v>0</x:v>
      </x:c>
      <x:c r="AI73" s="180" t="n">
        <x:f>MAX(0,AF73+AG73-AH73)</x:f>
        <x:v>0</x:v>
      </x:c>
      <x:c r="AJ73" s="180" t="n">
        <x:f>MIN(AI73,MAX(0,$G73-SUM(K73,Q73,W73,AC73)))</x:f>
        <x:v>0</x:v>
      </x:c>
      <x:c r="AK73" s="180" t="n">
        <x:f>MAX(0,AI73-AJ73)</x:f>
        <x:v>0</x:v>
      </x:c>
      <x:c r="AL73" s="180" t="n">
        <x:f>AQ72</x:f>
        <x:v>0</x:v>
      </x:c>
      <x:c r="AM73" s="180" t="n">
        <x:f>IF(AL73&lt;=0,0,AL73*IFERROR(INDEX(Inputs!$E$15:$E$24,MATCH(6,Inputs!$K$15:$K$24,0)),0)/12)</x:f>
        <x:v>0</x:v>
      </x:c>
      <x:c r="AN73" s="180" t="n">
        <x:f>MIN(AL73+AM73,IF(AL73&gt;0,IFERROR(INDEX(Inputs!$H$15:$H$24,MATCH(6,Inputs!$K$15:$K$24,0)),0),0))</x:f>
        <x:v>0</x:v>
      </x:c>
      <x:c r="AO73" s="180" t="n">
        <x:f>MAX(0,AL73+AM73-AN73)</x:f>
        <x:v>0</x:v>
      </x:c>
      <x:c r="AP73" s="180" t="n">
        <x:f>MIN(AO73,MAX(0,$G73-SUM(K73,Q73,W73,AC73,AI73)))</x:f>
        <x:v>0</x:v>
      </x:c>
      <x:c r="AQ73" s="180" t="n">
        <x:f>MAX(0,AO73-AP73)</x:f>
        <x:v>0</x:v>
      </x:c>
      <x:c r="AR73" s="180" t="n">
        <x:f>AW72</x:f>
        <x:v>0</x:v>
      </x:c>
      <x:c r="AS73" s="180" t="n">
        <x:f>IF(AR73&lt;=0,0,AR73*IFERROR(INDEX(Inputs!$E$15:$E$24,MATCH(7,Inputs!$K$15:$K$24,0)),0)/12)</x:f>
        <x:v>0</x:v>
      </x:c>
      <x:c r="AT73" s="180" t="n">
        <x:f>MIN(AR73+AS73,IF(AR73&gt;0,IFERROR(INDEX(Inputs!$H$15:$H$24,MATCH(7,Inputs!$K$15:$K$24,0)),0),0))</x:f>
        <x:v>0</x:v>
      </x:c>
      <x:c r="AU73" s="180" t="n">
        <x:f>MAX(0,AR73+AS73-AT73)</x:f>
        <x:v>0</x:v>
      </x:c>
      <x:c r="AV73" s="180" t="n">
        <x:f>MIN(AU73,MAX(0,$G73-SUM(K73,Q73,W73,AC73,AI73,AO73)))</x:f>
        <x:v>0</x:v>
      </x:c>
      <x:c r="AW73" s="180" t="n">
        <x:f>MAX(0,AU73-AV73)</x:f>
        <x:v>0</x:v>
      </x:c>
      <x:c r="AX73" s="180" t="n">
        <x:f>BC72</x:f>
        <x:v>0</x:v>
      </x:c>
      <x:c r="AY73" s="180" t="n">
        <x:f>IF(AX73&lt;=0,0,AX73*IFERROR(INDEX(Inputs!$E$15:$E$24,MATCH(8,Inputs!$K$15:$K$24,0)),0)/12)</x:f>
        <x:v>0</x:v>
      </x:c>
      <x:c r="AZ73" s="180" t="n">
        <x:f>MIN(AX73+AY73,IF(AX73&gt;0,IFERROR(INDEX(Inputs!$H$15:$H$24,MATCH(8,Inputs!$K$15:$K$24,0)),0),0))</x:f>
        <x:v>0</x:v>
      </x:c>
      <x:c r="BA73" s="180" t="n">
        <x:f>MAX(0,AX73+AY73-AZ73)</x:f>
        <x:v>0</x:v>
      </x:c>
      <x:c r="BB73" s="180" t="n">
        <x:f>MIN(BA73,MAX(0,$G73-SUM(K73,Q73,W73,AC73,AI73,AO73,AU73)))</x:f>
        <x:v>0</x:v>
      </x:c>
      <x:c r="BC73" s="180" t="n">
        <x:f>MAX(0,BA73-BB73)</x:f>
        <x:v>0</x:v>
      </x:c>
      <x:c r="BD73" s="180" t="n">
        <x:f>BI72</x:f>
        <x:v>0</x:v>
      </x:c>
      <x:c r="BE73" s="180" t="n">
        <x:f>IF(BD73&lt;=0,0,BD73*IFERROR(INDEX(Inputs!$E$15:$E$24,MATCH(9,Inputs!$K$15:$K$24,0)),0)/12)</x:f>
        <x:v>0</x:v>
      </x:c>
      <x:c r="BF73" s="180" t="n">
        <x:f>MIN(BD73+BE73,IF(BD73&gt;0,IFERROR(INDEX(Inputs!$H$15:$H$24,MATCH(9,Inputs!$K$15:$K$24,0)),0),0))</x:f>
        <x:v>0</x:v>
      </x:c>
      <x:c r="BG73" s="180" t="n">
        <x:f>MAX(0,BD73+BE73-BF73)</x:f>
        <x:v>0</x:v>
      </x:c>
      <x:c r="BH73" s="180" t="n">
        <x:f>MIN(BG73,MAX(0,$G73-SUM(K73,Q73,W73,AC73,AI73,AO73,AU73,BA73)))</x:f>
        <x:v>0</x:v>
      </x:c>
      <x:c r="BI73" s="180" t="n">
        <x:f>MAX(0,BG73-BH73)</x:f>
        <x:v>0</x:v>
      </x:c>
      <x:c r="BJ73" s="180" t="n">
        <x:f>BO72</x:f>
        <x:v>0</x:v>
      </x:c>
      <x:c r="BK73" s="180" t="n">
        <x:f>IF(BJ73&lt;=0,0,BJ73*IFERROR(INDEX(Inputs!$E$15:$E$24,MATCH(10,Inputs!$K$15:$K$24,0)),0)/12)</x:f>
        <x:v>0</x:v>
      </x:c>
      <x:c r="BL73" s="180" t="n">
        <x:f>MIN(BJ73+BK73,IF(BJ73&gt;0,IFERROR(INDEX(Inputs!$H$15:$H$24,MATCH(10,Inputs!$K$15:$K$24,0)),0),0))</x:f>
        <x:v>0</x:v>
      </x:c>
      <x:c r="BM73" s="180" t="n">
        <x:f>MAX(0,BJ73+BK73-BL73)</x:f>
        <x:v>0</x:v>
      </x:c>
      <x:c r="BN73" s="180" t="n">
        <x:f>MIN(BM73,MAX(0,$G73-SUM(K73,Q73,W73,AC73,AI73,AO73,AU73,BA73,BG73)))</x:f>
        <x:v>0</x:v>
      </x:c>
      <x:c r="BO73" s="192" t="n">
        <x:f>MAX(0,BM73-BN73)</x:f>
        <x:v>0</x:v>
      </x:c>
    </x:row>
    <x:row r="74">
      <x:c r="A74" s="191" t="n">
        <x:f>67</x:f>
        <x:v>67</x:v>
      </x:c>
      <x:c r="B74" s="178" t="n">
        <x:f>EDATE(Inputs!$B$4,A74-1)</x:f>
        <x:v>48228</x:v>
      </x:c>
      <x:c r="C74" s="182" t="n">
        <x:f>SUM(H74,N74,T74,Z74,AF74,AL74,AR74,AX74,BD74,BJ74)</x:f>
        <x:v>0</x:v>
      </x:c>
      <x:c r="D74" s="182" t="n">
        <x:f>SUM(I74,O74,U74,AA74,AG74,AM74,AS74,AY74,BE74,BK74)</x:f>
        <x:v>0</x:v>
      </x:c>
      <x:c r="E74" s="182" t="n">
        <x:f>SUM(J74,P74,V74,AB74,AH74,AN74,AT74,AZ74,BF74,BL74)+SUM(L74,R74,X74,AD74,AJ74,AP74,AV74,BB74,BH74,BN74)</x:f>
        <x:v>0</x:v>
      </x:c>
      <x:c r="F74" s="182" t="n">
        <x:f>SUM(M74,S74,Y74,AE74,AK74,AQ74,AW74,BC74,BI74,BO74)</x:f>
        <x:v>0</x:v>
      </x:c>
      <x:c r="G74" s="182" t="n">
        <x:f>MAX(0,Inputs!$B$12-SUM(J74,P74,V74,AB74,AH74,AN74,AT74,AZ74,BF74,BL74))</x:f>
        <x:v>1150</x:v>
      </x:c>
      <x:c r="H74" s="180" t="n">
        <x:f>M73</x:f>
        <x:v>0</x:v>
      </x:c>
      <x:c r="I74" s="180" t="n">
        <x:f>IF(H74&lt;=0,0,H74*IFERROR(INDEX(Inputs!$E$15:$E$24,MATCH(1,Inputs!$K$15:$K$24,0)),0)/12)</x:f>
        <x:v>0</x:v>
      </x:c>
      <x:c r="J74" s="180" t="n">
        <x:f>MIN(H74+I74,IF(H74&gt;0,IFERROR(INDEX(Inputs!$H$15:$H$24,MATCH(1,Inputs!$K$15:$K$24,0)),0),0))</x:f>
        <x:v>0</x:v>
      </x:c>
      <x:c r="K74" s="180" t="n">
        <x:f>MAX(0,H74+I74-J74)</x:f>
        <x:v>0</x:v>
      </x:c>
      <x:c r="L74" s="180" t="n">
        <x:f>MIN(K74,MAX(0,$G74-0))</x:f>
        <x:v>0</x:v>
      </x:c>
      <x:c r="M74" s="180" t="n">
        <x:f>MAX(0,K74-L74)</x:f>
        <x:v>0</x:v>
      </x:c>
      <x:c r="N74" s="180" t="n">
        <x:f>S73</x:f>
        <x:v>0</x:v>
      </x:c>
      <x:c r="O74" s="180" t="n">
        <x:f>IF(N74&lt;=0,0,N74*IFERROR(INDEX(Inputs!$E$15:$E$24,MATCH(2,Inputs!$K$15:$K$24,0)),0)/12)</x:f>
        <x:v>0</x:v>
      </x:c>
      <x:c r="P74" s="180" t="n">
        <x:f>MIN(N74+O74,IF(N74&gt;0,IFERROR(INDEX(Inputs!$H$15:$H$24,MATCH(2,Inputs!$K$15:$K$24,0)),0),0))</x:f>
        <x:v>0</x:v>
      </x:c>
      <x:c r="Q74" s="180" t="n">
        <x:f>MAX(0,N74+O74-P74)</x:f>
        <x:v>0</x:v>
      </x:c>
      <x:c r="R74" s="180" t="n">
        <x:f>MIN(Q74,MAX(0,$G74-SUM(K74)))</x:f>
        <x:v>0</x:v>
      </x:c>
      <x:c r="S74" s="180" t="n">
        <x:f>MAX(0,Q74-R74)</x:f>
        <x:v>0</x:v>
      </x:c>
      <x:c r="T74" s="180" t="n">
        <x:f>Y73</x:f>
        <x:v>0</x:v>
      </x:c>
      <x:c r="U74" s="180" t="n">
        <x:f>IF(T74&lt;=0,0,T74*IFERROR(INDEX(Inputs!$E$15:$E$24,MATCH(3,Inputs!$K$15:$K$24,0)),0)/12)</x:f>
        <x:v>0</x:v>
      </x:c>
      <x:c r="V74" s="180" t="n">
        <x:f>MIN(T74+U74,IF(T74&gt;0,IFERROR(INDEX(Inputs!$H$15:$H$24,MATCH(3,Inputs!$K$15:$K$24,0)),0),0))</x:f>
        <x:v>0</x:v>
      </x:c>
      <x:c r="W74" s="180" t="n">
        <x:f>MAX(0,T74+U74-V74)</x:f>
        <x:v>0</x:v>
      </x:c>
      <x:c r="X74" s="180" t="n">
        <x:f>MIN(W74,MAX(0,$G74-SUM(K74,Q74)))</x:f>
        <x:v>0</x:v>
      </x:c>
      <x:c r="Y74" s="180" t="n">
        <x:f>MAX(0,W74-X74)</x:f>
        <x:v>0</x:v>
      </x:c>
      <x:c r="Z74" s="180" t="n">
        <x:f>AE73</x:f>
        <x:v>0</x:v>
      </x:c>
      <x:c r="AA74" s="180" t="n">
        <x:f>IF(Z74&lt;=0,0,Z74*IFERROR(INDEX(Inputs!$E$15:$E$24,MATCH(4,Inputs!$K$15:$K$24,0)),0)/12)</x:f>
        <x:v>0</x:v>
      </x:c>
      <x:c r="AB74" s="180" t="n">
        <x:f>MIN(Z74+AA74,IF(Z74&gt;0,IFERROR(INDEX(Inputs!$H$15:$H$24,MATCH(4,Inputs!$K$15:$K$24,0)),0),0))</x:f>
        <x:v>0</x:v>
      </x:c>
      <x:c r="AC74" s="180" t="n">
        <x:f>MAX(0,Z74+AA74-AB74)</x:f>
        <x:v>0</x:v>
      </x:c>
      <x:c r="AD74" s="180" t="n">
        <x:f>MIN(AC74,MAX(0,$G74-SUM(K74,Q74,W74)))</x:f>
        <x:v>0</x:v>
      </x:c>
      <x:c r="AE74" s="180" t="n">
        <x:f>MAX(0,AC74-AD74)</x:f>
        <x:v>0</x:v>
      </x:c>
      <x:c r="AF74" s="180" t="n">
        <x:f>AK73</x:f>
        <x:v>0</x:v>
      </x:c>
      <x:c r="AG74" s="180" t="n">
        <x:f>IF(AF74&lt;=0,0,AF74*IFERROR(INDEX(Inputs!$E$15:$E$24,MATCH(5,Inputs!$K$15:$K$24,0)),0)/12)</x:f>
        <x:v>0</x:v>
      </x:c>
      <x:c r="AH74" s="180" t="n">
        <x:f>MIN(AF74+AG74,IF(AF74&gt;0,IFERROR(INDEX(Inputs!$H$15:$H$24,MATCH(5,Inputs!$K$15:$K$24,0)),0),0))</x:f>
        <x:v>0</x:v>
      </x:c>
      <x:c r="AI74" s="180" t="n">
        <x:f>MAX(0,AF74+AG74-AH74)</x:f>
        <x:v>0</x:v>
      </x:c>
      <x:c r="AJ74" s="180" t="n">
        <x:f>MIN(AI74,MAX(0,$G74-SUM(K74,Q74,W74,AC74)))</x:f>
        <x:v>0</x:v>
      </x:c>
      <x:c r="AK74" s="180" t="n">
        <x:f>MAX(0,AI74-AJ74)</x:f>
        <x:v>0</x:v>
      </x:c>
      <x:c r="AL74" s="180" t="n">
        <x:f>AQ73</x:f>
        <x:v>0</x:v>
      </x:c>
      <x:c r="AM74" s="180" t="n">
        <x:f>IF(AL74&lt;=0,0,AL74*IFERROR(INDEX(Inputs!$E$15:$E$24,MATCH(6,Inputs!$K$15:$K$24,0)),0)/12)</x:f>
        <x:v>0</x:v>
      </x:c>
      <x:c r="AN74" s="180" t="n">
        <x:f>MIN(AL74+AM74,IF(AL74&gt;0,IFERROR(INDEX(Inputs!$H$15:$H$24,MATCH(6,Inputs!$K$15:$K$24,0)),0),0))</x:f>
        <x:v>0</x:v>
      </x:c>
      <x:c r="AO74" s="180" t="n">
        <x:f>MAX(0,AL74+AM74-AN74)</x:f>
        <x:v>0</x:v>
      </x:c>
      <x:c r="AP74" s="180" t="n">
        <x:f>MIN(AO74,MAX(0,$G74-SUM(K74,Q74,W74,AC74,AI74)))</x:f>
        <x:v>0</x:v>
      </x:c>
      <x:c r="AQ74" s="180" t="n">
        <x:f>MAX(0,AO74-AP74)</x:f>
        <x:v>0</x:v>
      </x:c>
      <x:c r="AR74" s="180" t="n">
        <x:f>AW73</x:f>
        <x:v>0</x:v>
      </x:c>
      <x:c r="AS74" s="180" t="n">
        <x:f>IF(AR74&lt;=0,0,AR74*IFERROR(INDEX(Inputs!$E$15:$E$24,MATCH(7,Inputs!$K$15:$K$24,0)),0)/12)</x:f>
        <x:v>0</x:v>
      </x:c>
      <x:c r="AT74" s="180" t="n">
        <x:f>MIN(AR74+AS74,IF(AR74&gt;0,IFERROR(INDEX(Inputs!$H$15:$H$24,MATCH(7,Inputs!$K$15:$K$24,0)),0),0))</x:f>
        <x:v>0</x:v>
      </x:c>
      <x:c r="AU74" s="180" t="n">
        <x:f>MAX(0,AR74+AS74-AT74)</x:f>
        <x:v>0</x:v>
      </x:c>
      <x:c r="AV74" s="180" t="n">
        <x:f>MIN(AU74,MAX(0,$G74-SUM(K74,Q74,W74,AC74,AI74,AO74)))</x:f>
        <x:v>0</x:v>
      </x:c>
      <x:c r="AW74" s="180" t="n">
        <x:f>MAX(0,AU74-AV74)</x:f>
        <x:v>0</x:v>
      </x:c>
      <x:c r="AX74" s="180" t="n">
        <x:f>BC73</x:f>
        <x:v>0</x:v>
      </x:c>
      <x:c r="AY74" s="180" t="n">
        <x:f>IF(AX74&lt;=0,0,AX74*IFERROR(INDEX(Inputs!$E$15:$E$24,MATCH(8,Inputs!$K$15:$K$24,0)),0)/12)</x:f>
        <x:v>0</x:v>
      </x:c>
      <x:c r="AZ74" s="180" t="n">
        <x:f>MIN(AX74+AY74,IF(AX74&gt;0,IFERROR(INDEX(Inputs!$H$15:$H$24,MATCH(8,Inputs!$K$15:$K$24,0)),0),0))</x:f>
        <x:v>0</x:v>
      </x:c>
      <x:c r="BA74" s="180" t="n">
        <x:f>MAX(0,AX74+AY74-AZ74)</x:f>
        <x:v>0</x:v>
      </x:c>
      <x:c r="BB74" s="180" t="n">
        <x:f>MIN(BA74,MAX(0,$G74-SUM(K74,Q74,W74,AC74,AI74,AO74,AU74)))</x:f>
        <x:v>0</x:v>
      </x:c>
      <x:c r="BC74" s="180" t="n">
        <x:f>MAX(0,BA74-BB74)</x:f>
        <x:v>0</x:v>
      </x:c>
      <x:c r="BD74" s="180" t="n">
        <x:f>BI73</x:f>
        <x:v>0</x:v>
      </x:c>
      <x:c r="BE74" s="180" t="n">
        <x:f>IF(BD74&lt;=0,0,BD74*IFERROR(INDEX(Inputs!$E$15:$E$24,MATCH(9,Inputs!$K$15:$K$24,0)),0)/12)</x:f>
        <x:v>0</x:v>
      </x:c>
      <x:c r="BF74" s="180" t="n">
        <x:f>MIN(BD74+BE74,IF(BD74&gt;0,IFERROR(INDEX(Inputs!$H$15:$H$24,MATCH(9,Inputs!$K$15:$K$24,0)),0),0))</x:f>
        <x:v>0</x:v>
      </x:c>
      <x:c r="BG74" s="180" t="n">
        <x:f>MAX(0,BD74+BE74-BF74)</x:f>
        <x:v>0</x:v>
      </x:c>
      <x:c r="BH74" s="180" t="n">
        <x:f>MIN(BG74,MAX(0,$G74-SUM(K74,Q74,W74,AC74,AI74,AO74,AU74,BA74)))</x:f>
        <x:v>0</x:v>
      </x:c>
      <x:c r="BI74" s="180" t="n">
        <x:f>MAX(0,BG74-BH74)</x:f>
        <x:v>0</x:v>
      </x:c>
      <x:c r="BJ74" s="180" t="n">
        <x:f>BO73</x:f>
        <x:v>0</x:v>
      </x:c>
      <x:c r="BK74" s="180" t="n">
        <x:f>IF(BJ74&lt;=0,0,BJ74*IFERROR(INDEX(Inputs!$E$15:$E$24,MATCH(10,Inputs!$K$15:$K$24,0)),0)/12)</x:f>
        <x:v>0</x:v>
      </x:c>
      <x:c r="BL74" s="180" t="n">
        <x:f>MIN(BJ74+BK74,IF(BJ74&gt;0,IFERROR(INDEX(Inputs!$H$15:$H$24,MATCH(10,Inputs!$K$15:$K$24,0)),0),0))</x:f>
        <x:v>0</x:v>
      </x:c>
      <x:c r="BM74" s="180" t="n">
        <x:f>MAX(0,BJ74+BK74-BL74)</x:f>
        <x:v>0</x:v>
      </x:c>
      <x:c r="BN74" s="180" t="n">
        <x:f>MIN(BM74,MAX(0,$G74-SUM(K74,Q74,W74,AC74,AI74,AO74,AU74,BA74,BG74)))</x:f>
        <x:v>0</x:v>
      </x:c>
      <x:c r="BO74" s="192" t="n">
        <x:f>MAX(0,BM74-BN74)</x:f>
        <x:v>0</x:v>
      </x:c>
    </x:row>
    <x:row r="75">
      <x:c r="A75" s="191" t="n">
        <x:f>68</x:f>
        <x:v>68</x:v>
      </x:c>
      <x:c r="B75" s="178" t="n">
        <x:f>EDATE(Inputs!$B$4,A75-1)</x:f>
        <x:v>48259</x:v>
      </x:c>
      <x:c r="C75" s="182" t="n">
        <x:f>SUM(H75,N75,T75,Z75,AF75,AL75,AR75,AX75,BD75,BJ75)</x:f>
        <x:v>0</x:v>
      </x:c>
      <x:c r="D75" s="182" t="n">
        <x:f>SUM(I75,O75,U75,AA75,AG75,AM75,AS75,AY75,BE75,BK75)</x:f>
        <x:v>0</x:v>
      </x:c>
      <x:c r="E75" s="182" t="n">
        <x:f>SUM(J75,P75,V75,AB75,AH75,AN75,AT75,AZ75,BF75,BL75)+SUM(L75,R75,X75,AD75,AJ75,AP75,AV75,BB75,BH75,BN75)</x:f>
        <x:v>0</x:v>
      </x:c>
      <x:c r="F75" s="182" t="n">
        <x:f>SUM(M75,S75,Y75,AE75,AK75,AQ75,AW75,BC75,BI75,BO75)</x:f>
        <x:v>0</x:v>
      </x:c>
      <x:c r="G75" s="182" t="n">
        <x:f>MAX(0,Inputs!$B$12-SUM(J75,P75,V75,AB75,AH75,AN75,AT75,AZ75,BF75,BL75))</x:f>
        <x:v>1150</x:v>
      </x:c>
      <x:c r="H75" s="180" t="n">
        <x:f>M74</x:f>
        <x:v>0</x:v>
      </x:c>
      <x:c r="I75" s="180" t="n">
        <x:f>IF(H75&lt;=0,0,H75*IFERROR(INDEX(Inputs!$E$15:$E$24,MATCH(1,Inputs!$K$15:$K$24,0)),0)/12)</x:f>
        <x:v>0</x:v>
      </x:c>
      <x:c r="J75" s="180" t="n">
        <x:f>MIN(H75+I75,IF(H75&gt;0,IFERROR(INDEX(Inputs!$H$15:$H$24,MATCH(1,Inputs!$K$15:$K$24,0)),0),0))</x:f>
        <x:v>0</x:v>
      </x:c>
      <x:c r="K75" s="180" t="n">
        <x:f>MAX(0,H75+I75-J75)</x:f>
        <x:v>0</x:v>
      </x:c>
      <x:c r="L75" s="180" t="n">
        <x:f>MIN(K75,MAX(0,$G75-0))</x:f>
        <x:v>0</x:v>
      </x:c>
      <x:c r="M75" s="180" t="n">
        <x:f>MAX(0,K75-L75)</x:f>
        <x:v>0</x:v>
      </x:c>
      <x:c r="N75" s="180" t="n">
        <x:f>S74</x:f>
        <x:v>0</x:v>
      </x:c>
      <x:c r="O75" s="180" t="n">
        <x:f>IF(N75&lt;=0,0,N75*IFERROR(INDEX(Inputs!$E$15:$E$24,MATCH(2,Inputs!$K$15:$K$24,0)),0)/12)</x:f>
        <x:v>0</x:v>
      </x:c>
      <x:c r="P75" s="180" t="n">
        <x:f>MIN(N75+O75,IF(N75&gt;0,IFERROR(INDEX(Inputs!$H$15:$H$24,MATCH(2,Inputs!$K$15:$K$24,0)),0),0))</x:f>
        <x:v>0</x:v>
      </x:c>
      <x:c r="Q75" s="180" t="n">
        <x:f>MAX(0,N75+O75-P75)</x:f>
        <x:v>0</x:v>
      </x:c>
      <x:c r="R75" s="180" t="n">
        <x:f>MIN(Q75,MAX(0,$G75-SUM(K75)))</x:f>
        <x:v>0</x:v>
      </x:c>
      <x:c r="S75" s="180" t="n">
        <x:f>MAX(0,Q75-R75)</x:f>
        <x:v>0</x:v>
      </x:c>
      <x:c r="T75" s="180" t="n">
        <x:f>Y74</x:f>
        <x:v>0</x:v>
      </x:c>
      <x:c r="U75" s="180" t="n">
        <x:f>IF(T75&lt;=0,0,T75*IFERROR(INDEX(Inputs!$E$15:$E$24,MATCH(3,Inputs!$K$15:$K$24,0)),0)/12)</x:f>
        <x:v>0</x:v>
      </x:c>
      <x:c r="V75" s="180" t="n">
        <x:f>MIN(T75+U75,IF(T75&gt;0,IFERROR(INDEX(Inputs!$H$15:$H$24,MATCH(3,Inputs!$K$15:$K$24,0)),0),0))</x:f>
        <x:v>0</x:v>
      </x:c>
      <x:c r="W75" s="180" t="n">
        <x:f>MAX(0,T75+U75-V75)</x:f>
        <x:v>0</x:v>
      </x:c>
      <x:c r="X75" s="180" t="n">
        <x:f>MIN(W75,MAX(0,$G75-SUM(K75,Q75)))</x:f>
        <x:v>0</x:v>
      </x:c>
      <x:c r="Y75" s="180" t="n">
        <x:f>MAX(0,W75-X75)</x:f>
        <x:v>0</x:v>
      </x:c>
      <x:c r="Z75" s="180" t="n">
        <x:f>AE74</x:f>
        <x:v>0</x:v>
      </x:c>
      <x:c r="AA75" s="180" t="n">
        <x:f>IF(Z75&lt;=0,0,Z75*IFERROR(INDEX(Inputs!$E$15:$E$24,MATCH(4,Inputs!$K$15:$K$24,0)),0)/12)</x:f>
        <x:v>0</x:v>
      </x:c>
      <x:c r="AB75" s="180" t="n">
        <x:f>MIN(Z75+AA75,IF(Z75&gt;0,IFERROR(INDEX(Inputs!$H$15:$H$24,MATCH(4,Inputs!$K$15:$K$24,0)),0),0))</x:f>
        <x:v>0</x:v>
      </x:c>
      <x:c r="AC75" s="180" t="n">
        <x:f>MAX(0,Z75+AA75-AB75)</x:f>
        <x:v>0</x:v>
      </x:c>
      <x:c r="AD75" s="180" t="n">
        <x:f>MIN(AC75,MAX(0,$G75-SUM(K75,Q75,W75)))</x:f>
        <x:v>0</x:v>
      </x:c>
      <x:c r="AE75" s="180" t="n">
        <x:f>MAX(0,AC75-AD75)</x:f>
        <x:v>0</x:v>
      </x:c>
      <x:c r="AF75" s="180" t="n">
        <x:f>AK74</x:f>
        <x:v>0</x:v>
      </x:c>
      <x:c r="AG75" s="180" t="n">
        <x:f>IF(AF75&lt;=0,0,AF75*IFERROR(INDEX(Inputs!$E$15:$E$24,MATCH(5,Inputs!$K$15:$K$24,0)),0)/12)</x:f>
        <x:v>0</x:v>
      </x:c>
      <x:c r="AH75" s="180" t="n">
        <x:f>MIN(AF75+AG75,IF(AF75&gt;0,IFERROR(INDEX(Inputs!$H$15:$H$24,MATCH(5,Inputs!$K$15:$K$24,0)),0),0))</x:f>
        <x:v>0</x:v>
      </x:c>
      <x:c r="AI75" s="180" t="n">
        <x:f>MAX(0,AF75+AG75-AH75)</x:f>
        <x:v>0</x:v>
      </x:c>
      <x:c r="AJ75" s="180" t="n">
        <x:f>MIN(AI75,MAX(0,$G75-SUM(K75,Q75,W75,AC75)))</x:f>
        <x:v>0</x:v>
      </x:c>
      <x:c r="AK75" s="180" t="n">
        <x:f>MAX(0,AI75-AJ75)</x:f>
        <x:v>0</x:v>
      </x:c>
      <x:c r="AL75" s="180" t="n">
        <x:f>AQ74</x:f>
        <x:v>0</x:v>
      </x:c>
      <x:c r="AM75" s="180" t="n">
        <x:f>IF(AL75&lt;=0,0,AL75*IFERROR(INDEX(Inputs!$E$15:$E$24,MATCH(6,Inputs!$K$15:$K$24,0)),0)/12)</x:f>
        <x:v>0</x:v>
      </x:c>
      <x:c r="AN75" s="180" t="n">
        <x:f>MIN(AL75+AM75,IF(AL75&gt;0,IFERROR(INDEX(Inputs!$H$15:$H$24,MATCH(6,Inputs!$K$15:$K$24,0)),0),0))</x:f>
        <x:v>0</x:v>
      </x:c>
      <x:c r="AO75" s="180" t="n">
        <x:f>MAX(0,AL75+AM75-AN75)</x:f>
        <x:v>0</x:v>
      </x:c>
      <x:c r="AP75" s="180" t="n">
        <x:f>MIN(AO75,MAX(0,$G75-SUM(K75,Q75,W75,AC75,AI75)))</x:f>
        <x:v>0</x:v>
      </x:c>
      <x:c r="AQ75" s="180" t="n">
        <x:f>MAX(0,AO75-AP75)</x:f>
        <x:v>0</x:v>
      </x:c>
      <x:c r="AR75" s="180" t="n">
        <x:f>AW74</x:f>
        <x:v>0</x:v>
      </x:c>
      <x:c r="AS75" s="180" t="n">
        <x:f>IF(AR75&lt;=0,0,AR75*IFERROR(INDEX(Inputs!$E$15:$E$24,MATCH(7,Inputs!$K$15:$K$24,0)),0)/12)</x:f>
        <x:v>0</x:v>
      </x:c>
      <x:c r="AT75" s="180" t="n">
        <x:f>MIN(AR75+AS75,IF(AR75&gt;0,IFERROR(INDEX(Inputs!$H$15:$H$24,MATCH(7,Inputs!$K$15:$K$24,0)),0),0))</x:f>
        <x:v>0</x:v>
      </x:c>
      <x:c r="AU75" s="180" t="n">
        <x:f>MAX(0,AR75+AS75-AT75)</x:f>
        <x:v>0</x:v>
      </x:c>
      <x:c r="AV75" s="180" t="n">
        <x:f>MIN(AU75,MAX(0,$G75-SUM(K75,Q75,W75,AC75,AI75,AO75)))</x:f>
        <x:v>0</x:v>
      </x:c>
      <x:c r="AW75" s="180" t="n">
        <x:f>MAX(0,AU75-AV75)</x:f>
        <x:v>0</x:v>
      </x:c>
      <x:c r="AX75" s="180" t="n">
        <x:f>BC74</x:f>
        <x:v>0</x:v>
      </x:c>
      <x:c r="AY75" s="180" t="n">
        <x:f>IF(AX75&lt;=0,0,AX75*IFERROR(INDEX(Inputs!$E$15:$E$24,MATCH(8,Inputs!$K$15:$K$24,0)),0)/12)</x:f>
        <x:v>0</x:v>
      </x:c>
      <x:c r="AZ75" s="180" t="n">
        <x:f>MIN(AX75+AY75,IF(AX75&gt;0,IFERROR(INDEX(Inputs!$H$15:$H$24,MATCH(8,Inputs!$K$15:$K$24,0)),0),0))</x:f>
        <x:v>0</x:v>
      </x:c>
      <x:c r="BA75" s="180" t="n">
        <x:f>MAX(0,AX75+AY75-AZ75)</x:f>
        <x:v>0</x:v>
      </x:c>
      <x:c r="BB75" s="180" t="n">
        <x:f>MIN(BA75,MAX(0,$G75-SUM(K75,Q75,W75,AC75,AI75,AO75,AU75)))</x:f>
        <x:v>0</x:v>
      </x:c>
      <x:c r="BC75" s="180" t="n">
        <x:f>MAX(0,BA75-BB75)</x:f>
        <x:v>0</x:v>
      </x:c>
      <x:c r="BD75" s="180" t="n">
        <x:f>BI74</x:f>
        <x:v>0</x:v>
      </x:c>
      <x:c r="BE75" s="180" t="n">
        <x:f>IF(BD75&lt;=0,0,BD75*IFERROR(INDEX(Inputs!$E$15:$E$24,MATCH(9,Inputs!$K$15:$K$24,0)),0)/12)</x:f>
        <x:v>0</x:v>
      </x:c>
      <x:c r="BF75" s="180" t="n">
        <x:f>MIN(BD75+BE75,IF(BD75&gt;0,IFERROR(INDEX(Inputs!$H$15:$H$24,MATCH(9,Inputs!$K$15:$K$24,0)),0),0))</x:f>
        <x:v>0</x:v>
      </x:c>
      <x:c r="BG75" s="180" t="n">
        <x:f>MAX(0,BD75+BE75-BF75)</x:f>
        <x:v>0</x:v>
      </x:c>
      <x:c r="BH75" s="180" t="n">
        <x:f>MIN(BG75,MAX(0,$G75-SUM(K75,Q75,W75,AC75,AI75,AO75,AU75,BA75)))</x:f>
        <x:v>0</x:v>
      </x:c>
      <x:c r="BI75" s="180" t="n">
        <x:f>MAX(0,BG75-BH75)</x:f>
        <x:v>0</x:v>
      </x:c>
      <x:c r="BJ75" s="180" t="n">
        <x:f>BO74</x:f>
        <x:v>0</x:v>
      </x:c>
      <x:c r="BK75" s="180" t="n">
        <x:f>IF(BJ75&lt;=0,0,BJ75*IFERROR(INDEX(Inputs!$E$15:$E$24,MATCH(10,Inputs!$K$15:$K$24,0)),0)/12)</x:f>
        <x:v>0</x:v>
      </x:c>
      <x:c r="BL75" s="180" t="n">
        <x:f>MIN(BJ75+BK75,IF(BJ75&gt;0,IFERROR(INDEX(Inputs!$H$15:$H$24,MATCH(10,Inputs!$K$15:$K$24,0)),0),0))</x:f>
        <x:v>0</x:v>
      </x:c>
      <x:c r="BM75" s="180" t="n">
        <x:f>MAX(0,BJ75+BK75-BL75)</x:f>
        <x:v>0</x:v>
      </x:c>
      <x:c r="BN75" s="180" t="n">
        <x:f>MIN(BM75,MAX(0,$G75-SUM(K75,Q75,W75,AC75,AI75,AO75,AU75,BA75,BG75)))</x:f>
        <x:v>0</x:v>
      </x:c>
      <x:c r="BO75" s="192" t="n">
        <x:f>MAX(0,BM75-BN75)</x:f>
        <x:v>0</x:v>
      </x:c>
    </x:row>
    <x:row r="76">
      <x:c r="A76" s="191" t="n">
        <x:f>69</x:f>
        <x:v>69</x:v>
      </x:c>
      <x:c r="B76" s="178" t="n">
        <x:f>EDATE(Inputs!$B$4,A76-1)</x:f>
        <x:v>48288</x:v>
      </x:c>
      <x:c r="C76" s="182" t="n">
        <x:f>SUM(H76,N76,T76,Z76,AF76,AL76,AR76,AX76,BD76,BJ76)</x:f>
        <x:v>0</x:v>
      </x:c>
      <x:c r="D76" s="182" t="n">
        <x:f>SUM(I76,O76,U76,AA76,AG76,AM76,AS76,AY76,BE76,BK76)</x:f>
        <x:v>0</x:v>
      </x:c>
      <x:c r="E76" s="182" t="n">
        <x:f>SUM(J76,P76,V76,AB76,AH76,AN76,AT76,AZ76,BF76,BL76)+SUM(L76,R76,X76,AD76,AJ76,AP76,AV76,BB76,BH76,BN76)</x:f>
        <x:v>0</x:v>
      </x:c>
      <x:c r="F76" s="182" t="n">
        <x:f>SUM(M76,S76,Y76,AE76,AK76,AQ76,AW76,BC76,BI76,BO76)</x:f>
        <x:v>0</x:v>
      </x:c>
      <x:c r="G76" s="182" t="n">
        <x:f>MAX(0,Inputs!$B$12-SUM(J76,P76,V76,AB76,AH76,AN76,AT76,AZ76,BF76,BL76))</x:f>
        <x:v>1150</x:v>
      </x:c>
      <x:c r="H76" s="180" t="n">
        <x:f>M75</x:f>
        <x:v>0</x:v>
      </x:c>
      <x:c r="I76" s="180" t="n">
        <x:f>IF(H76&lt;=0,0,H76*IFERROR(INDEX(Inputs!$E$15:$E$24,MATCH(1,Inputs!$K$15:$K$24,0)),0)/12)</x:f>
        <x:v>0</x:v>
      </x:c>
      <x:c r="J76" s="180" t="n">
        <x:f>MIN(H76+I76,IF(H76&gt;0,IFERROR(INDEX(Inputs!$H$15:$H$24,MATCH(1,Inputs!$K$15:$K$24,0)),0),0))</x:f>
        <x:v>0</x:v>
      </x:c>
      <x:c r="K76" s="180" t="n">
        <x:f>MAX(0,H76+I76-J76)</x:f>
        <x:v>0</x:v>
      </x:c>
      <x:c r="L76" s="180" t="n">
        <x:f>MIN(K76,MAX(0,$G76-0))</x:f>
        <x:v>0</x:v>
      </x:c>
      <x:c r="M76" s="180" t="n">
        <x:f>MAX(0,K76-L76)</x:f>
        <x:v>0</x:v>
      </x:c>
      <x:c r="N76" s="180" t="n">
        <x:f>S75</x:f>
        <x:v>0</x:v>
      </x:c>
      <x:c r="O76" s="180" t="n">
        <x:f>IF(N76&lt;=0,0,N76*IFERROR(INDEX(Inputs!$E$15:$E$24,MATCH(2,Inputs!$K$15:$K$24,0)),0)/12)</x:f>
        <x:v>0</x:v>
      </x:c>
      <x:c r="P76" s="180" t="n">
        <x:f>MIN(N76+O76,IF(N76&gt;0,IFERROR(INDEX(Inputs!$H$15:$H$24,MATCH(2,Inputs!$K$15:$K$24,0)),0),0))</x:f>
        <x:v>0</x:v>
      </x:c>
      <x:c r="Q76" s="180" t="n">
        <x:f>MAX(0,N76+O76-P76)</x:f>
        <x:v>0</x:v>
      </x:c>
      <x:c r="R76" s="180" t="n">
        <x:f>MIN(Q76,MAX(0,$G76-SUM(K76)))</x:f>
        <x:v>0</x:v>
      </x:c>
      <x:c r="S76" s="180" t="n">
        <x:f>MAX(0,Q76-R76)</x:f>
        <x:v>0</x:v>
      </x:c>
      <x:c r="T76" s="180" t="n">
        <x:f>Y75</x:f>
        <x:v>0</x:v>
      </x:c>
      <x:c r="U76" s="180" t="n">
        <x:f>IF(T76&lt;=0,0,T76*IFERROR(INDEX(Inputs!$E$15:$E$24,MATCH(3,Inputs!$K$15:$K$24,0)),0)/12)</x:f>
        <x:v>0</x:v>
      </x:c>
      <x:c r="V76" s="180" t="n">
        <x:f>MIN(T76+U76,IF(T76&gt;0,IFERROR(INDEX(Inputs!$H$15:$H$24,MATCH(3,Inputs!$K$15:$K$24,0)),0),0))</x:f>
        <x:v>0</x:v>
      </x:c>
      <x:c r="W76" s="180" t="n">
        <x:f>MAX(0,T76+U76-V76)</x:f>
        <x:v>0</x:v>
      </x:c>
      <x:c r="X76" s="180" t="n">
        <x:f>MIN(W76,MAX(0,$G76-SUM(K76,Q76)))</x:f>
        <x:v>0</x:v>
      </x:c>
      <x:c r="Y76" s="180" t="n">
        <x:f>MAX(0,W76-X76)</x:f>
        <x:v>0</x:v>
      </x:c>
      <x:c r="Z76" s="180" t="n">
        <x:f>AE75</x:f>
        <x:v>0</x:v>
      </x:c>
      <x:c r="AA76" s="180" t="n">
        <x:f>IF(Z76&lt;=0,0,Z76*IFERROR(INDEX(Inputs!$E$15:$E$24,MATCH(4,Inputs!$K$15:$K$24,0)),0)/12)</x:f>
        <x:v>0</x:v>
      </x:c>
      <x:c r="AB76" s="180" t="n">
        <x:f>MIN(Z76+AA76,IF(Z76&gt;0,IFERROR(INDEX(Inputs!$H$15:$H$24,MATCH(4,Inputs!$K$15:$K$24,0)),0),0))</x:f>
        <x:v>0</x:v>
      </x:c>
      <x:c r="AC76" s="180" t="n">
        <x:f>MAX(0,Z76+AA76-AB76)</x:f>
        <x:v>0</x:v>
      </x:c>
      <x:c r="AD76" s="180" t="n">
        <x:f>MIN(AC76,MAX(0,$G76-SUM(K76,Q76,W76)))</x:f>
        <x:v>0</x:v>
      </x:c>
      <x:c r="AE76" s="180" t="n">
        <x:f>MAX(0,AC76-AD76)</x:f>
        <x:v>0</x:v>
      </x:c>
      <x:c r="AF76" s="180" t="n">
        <x:f>AK75</x:f>
        <x:v>0</x:v>
      </x:c>
      <x:c r="AG76" s="180" t="n">
        <x:f>IF(AF76&lt;=0,0,AF76*IFERROR(INDEX(Inputs!$E$15:$E$24,MATCH(5,Inputs!$K$15:$K$24,0)),0)/12)</x:f>
        <x:v>0</x:v>
      </x:c>
      <x:c r="AH76" s="180" t="n">
        <x:f>MIN(AF76+AG76,IF(AF76&gt;0,IFERROR(INDEX(Inputs!$H$15:$H$24,MATCH(5,Inputs!$K$15:$K$24,0)),0),0))</x:f>
        <x:v>0</x:v>
      </x:c>
      <x:c r="AI76" s="180" t="n">
        <x:f>MAX(0,AF76+AG76-AH76)</x:f>
        <x:v>0</x:v>
      </x:c>
      <x:c r="AJ76" s="180" t="n">
        <x:f>MIN(AI76,MAX(0,$G76-SUM(K76,Q76,W76,AC76)))</x:f>
        <x:v>0</x:v>
      </x:c>
      <x:c r="AK76" s="180" t="n">
        <x:f>MAX(0,AI76-AJ76)</x:f>
        <x:v>0</x:v>
      </x:c>
      <x:c r="AL76" s="180" t="n">
        <x:f>AQ75</x:f>
        <x:v>0</x:v>
      </x:c>
      <x:c r="AM76" s="180" t="n">
        <x:f>IF(AL76&lt;=0,0,AL76*IFERROR(INDEX(Inputs!$E$15:$E$24,MATCH(6,Inputs!$K$15:$K$24,0)),0)/12)</x:f>
        <x:v>0</x:v>
      </x:c>
      <x:c r="AN76" s="180" t="n">
        <x:f>MIN(AL76+AM76,IF(AL76&gt;0,IFERROR(INDEX(Inputs!$H$15:$H$24,MATCH(6,Inputs!$K$15:$K$24,0)),0),0))</x:f>
        <x:v>0</x:v>
      </x:c>
      <x:c r="AO76" s="180" t="n">
        <x:f>MAX(0,AL76+AM76-AN76)</x:f>
        <x:v>0</x:v>
      </x:c>
      <x:c r="AP76" s="180" t="n">
        <x:f>MIN(AO76,MAX(0,$G76-SUM(K76,Q76,W76,AC76,AI76)))</x:f>
        <x:v>0</x:v>
      </x:c>
      <x:c r="AQ76" s="180" t="n">
        <x:f>MAX(0,AO76-AP76)</x:f>
        <x:v>0</x:v>
      </x:c>
      <x:c r="AR76" s="180" t="n">
        <x:f>AW75</x:f>
        <x:v>0</x:v>
      </x:c>
      <x:c r="AS76" s="180" t="n">
        <x:f>IF(AR76&lt;=0,0,AR76*IFERROR(INDEX(Inputs!$E$15:$E$24,MATCH(7,Inputs!$K$15:$K$24,0)),0)/12)</x:f>
        <x:v>0</x:v>
      </x:c>
      <x:c r="AT76" s="180" t="n">
        <x:f>MIN(AR76+AS76,IF(AR76&gt;0,IFERROR(INDEX(Inputs!$H$15:$H$24,MATCH(7,Inputs!$K$15:$K$24,0)),0),0))</x:f>
        <x:v>0</x:v>
      </x:c>
      <x:c r="AU76" s="180" t="n">
        <x:f>MAX(0,AR76+AS76-AT76)</x:f>
        <x:v>0</x:v>
      </x:c>
      <x:c r="AV76" s="180" t="n">
        <x:f>MIN(AU76,MAX(0,$G76-SUM(K76,Q76,W76,AC76,AI76,AO76)))</x:f>
        <x:v>0</x:v>
      </x:c>
      <x:c r="AW76" s="180" t="n">
        <x:f>MAX(0,AU76-AV76)</x:f>
        <x:v>0</x:v>
      </x:c>
      <x:c r="AX76" s="180" t="n">
        <x:f>BC75</x:f>
        <x:v>0</x:v>
      </x:c>
      <x:c r="AY76" s="180" t="n">
        <x:f>IF(AX76&lt;=0,0,AX76*IFERROR(INDEX(Inputs!$E$15:$E$24,MATCH(8,Inputs!$K$15:$K$24,0)),0)/12)</x:f>
        <x:v>0</x:v>
      </x:c>
      <x:c r="AZ76" s="180" t="n">
        <x:f>MIN(AX76+AY76,IF(AX76&gt;0,IFERROR(INDEX(Inputs!$H$15:$H$24,MATCH(8,Inputs!$K$15:$K$24,0)),0),0))</x:f>
        <x:v>0</x:v>
      </x:c>
      <x:c r="BA76" s="180" t="n">
        <x:f>MAX(0,AX76+AY76-AZ76)</x:f>
        <x:v>0</x:v>
      </x:c>
      <x:c r="BB76" s="180" t="n">
        <x:f>MIN(BA76,MAX(0,$G76-SUM(K76,Q76,W76,AC76,AI76,AO76,AU76)))</x:f>
        <x:v>0</x:v>
      </x:c>
      <x:c r="BC76" s="180" t="n">
        <x:f>MAX(0,BA76-BB76)</x:f>
        <x:v>0</x:v>
      </x:c>
      <x:c r="BD76" s="180" t="n">
        <x:f>BI75</x:f>
        <x:v>0</x:v>
      </x:c>
      <x:c r="BE76" s="180" t="n">
        <x:f>IF(BD76&lt;=0,0,BD76*IFERROR(INDEX(Inputs!$E$15:$E$24,MATCH(9,Inputs!$K$15:$K$24,0)),0)/12)</x:f>
        <x:v>0</x:v>
      </x:c>
      <x:c r="BF76" s="180" t="n">
        <x:f>MIN(BD76+BE76,IF(BD76&gt;0,IFERROR(INDEX(Inputs!$H$15:$H$24,MATCH(9,Inputs!$K$15:$K$24,0)),0),0))</x:f>
        <x:v>0</x:v>
      </x:c>
      <x:c r="BG76" s="180" t="n">
        <x:f>MAX(0,BD76+BE76-BF76)</x:f>
        <x:v>0</x:v>
      </x:c>
      <x:c r="BH76" s="180" t="n">
        <x:f>MIN(BG76,MAX(0,$G76-SUM(K76,Q76,W76,AC76,AI76,AO76,AU76,BA76)))</x:f>
        <x:v>0</x:v>
      </x:c>
      <x:c r="BI76" s="180" t="n">
        <x:f>MAX(0,BG76-BH76)</x:f>
        <x:v>0</x:v>
      </x:c>
      <x:c r="BJ76" s="180" t="n">
        <x:f>BO75</x:f>
        <x:v>0</x:v>
      </x:c>
      <x:c r="BK76" s="180" t="n">
        <x:f>IF(BJ76&lt;=0,0,BJ76*IFERROR(INDEX(Inputs!$E$15:$E$24,MATCH(10,Inputs!$K$15:$K$24,0)),0)/12)</x:f>
        <x:v>0</x:v>
      </x:c>
      <x:c r="BL76" s="180" t="n">
        <x:f>MIN(BJ76+BK76,IF(BJ76&gt;0,IFERROR(INDEX(Inputs!$H$15:$H$24,MATCH(10,Inputs!$K$15:$K$24,0)),0),0))</x:f>
        <x:v>0</x:v>
      </x:c>
      <x:c r="BM76" s="180" t="n">
        <x:f>MAX(0,BJ76+BK76-BL76)</x:f>
        <x:v>0</x:v>
      </x:c>
      <x:c r="BN76" s="180" t="n">
        <x:f>MIN(BM76,MAX(0,$G76-SUM(K76,Q76,W76,AC76,AI76,AO76,AU76,BA76,BG76)))</x:f>
        <x:v>0</x:v>
      </x:c>
      <x:c r="BO76" s="192" t="n">
        <x:f>MAX(0,BM76-BN76)</x:f>
        <x:v>0</x:v>
      </x:c>
    </x:row>
    <x:row r="77">
      <x:c r="A77" s="191" t="n">
        <x:f>70</x:f>
        <x:v>70</x:v>
      </x:c>
      <x:c r="B77" s="178" t="n">
        <x:f>EDATE(Inputs!$B$4,A77-1)</x:f>
        <x:v>48319</x:v>
      </x:c>
      <x:c r="C77" s="182" t="n">
        <x:f>SUM(H77,N77,T77,Z77,AF77,AL77,AR77,AX77,BD77,BJ77)</x:f>
        <x:v>0</x:v>
      </x:c>
      <x:c r="D77" s="182" t="n">
        <x:f>SUM(I77,O77,U77,AA77,AG77,AM77,AS77,AY77,BE77,BK77)</x:f>
        <x:v>0</x:v>
      </x:c>
      <x:c r="E77" s="182" t="n">
        <x:f>SUM(J77,P77,V77,AB77,AH77,AN77,AT77,AZ77,BF77,BL77)+SUM(L77,R77,X77,AD77,AJ77,AP77,AV77,BB77,BH77,BN77)</x:f>
        <x:v>0</x:v>
      </x:c>
      <x:c r="F77" s="182" t="n">
        <x:f>SUM(M77,S77,Y77,AE77,AK77,AQ77,AW77,BC77,BI77,BO77)</x:f>
        <x:v>0</x:v>
      </x:c>
      <x:c r="G77" s="182" t="n">
        <x:f>MAX(0,Inputs!$B$12-SUM(J77,P77,V77,AB77,AH77,AN77,AT77,AZ77,BF77,BL77))</x:f>
        <x:v>1150</x:v>
      </x:c>
      <x:c r="H77" s="180" t="n">
        <x:f>M76</x:f>
        <x:v>0</x:v>
      </x:c>
      <x:c r="I77" s="180" t="n">
        <x:f>IF(H77&lt;=0,0,H77*IFERROR(INDEX(Inputs!$E$15:$E$24,MATCH(1,Inputs!$K$15:$K$24,0)),0)/12)</x:f>
        <x:v>0</x:v>
      </x:c>
      <x:c r="J77" s="180" t="n">
        <x:f>MIN(H77+I77,IF(H77&gt;0,IFERROR(INDEX(Inputs!$H$15:$H$24,MATCH(1,Inputs!$K$15:$K$24,0)),0),0))</x:f>
        <x:v>0</x:v>
      </x:c>
      <x:c r="K77" s="180" t="n">
        <x:f>MAX(0,H77+I77-J77)</x:f>
        <x:v>0</x:v>
      </x:c>
      <x:c r="L77" s="180" t="n">
        <x:f>MIN(K77,MAX(0,$G77-0))</x:f>
        <x:v>0</x:v>
      </x:c>
      <x:c r="M77" s="180" t="n">
        <x:f>MAX(0,K77-L77)</x:f>
        <x:v>0</x:v>
      </x:c>
      <x:c r="N77" s="180" t="n">
        <x:f>S76</x:f>
        <x:v>0</x:v>
      </x:c>
      <x:c r="O77" s="180" t="n">
        <x:f>IF(N77&lt;=0,0,N77*IFERROR(INDEX(Inputs!$E$15:$E$24,MATCH(2,Inputs!$K$15:$K$24,0)),0)/12)</x:f>
        <x:v>0</x:v>
      </x:c>
      <x:c r="P77" s="180" t="n">
        <x:f>MIN(N77+O77,IF(N77&gt;0,IFERROR(INDEX(Inputs!$H$15:$H$24,MATCH(2,Inputs!$K$15:$K$24,0)),0),0))</x:f>
        <x:v>0</x:v>
      </x:c>
      <x:c r="Q77" s="180" t="n">
        <x:f>MAX(0,N77+O77-P77)</x:f>
        <x:v>0</x:v>
      </x:c>
      <x:c r="R77" s="180" t="n">
        <x:f>MIN(Q77,MAX(0,$G77-SUM(K77)))</x:f>
        <x:v>0</x:v>
      </x:c>
      <x:c r="S77" s="180" t="n">
        <x:f>MAX(0,Q77-R77)</x:f>
        <x:v>0</x:v>
      </x:c>
      <x:c r="T77" s="180" t="n">
        <x:f>Y76</x:f>
        <x:v>0</x:v>
      </x:c>
      <x:c r="U77" s="180" t="n">
        <x:f>IF(T77&lt;=0,0,T77*IFERROR(INDEX(Inputs!$E$15:$E$24,MATCH(3,Inputs!$K$15:$K$24,0)),0)/12)</x:f>
        <x:v>0</x:v>
      </x:c>
      <x:c r="V77" s="180" t="n">
        <x:f>MIN(T77+U77,IF(T77&gt;0,IFERROR(INDEX(Inputs!$H$15:$H$24,MATCH(3,Inputs!$K$15:$K$24,0)),0),0))</x:f>
        <x:v>0</x:v>
      </x:c>
      <x:c r="W77" s="180" t="n">
        <x:f>MAX(0,T77+U77-V77)</x:f>
        <x:v>0</x:v>
      </x:c>
      <x:c r="X77" s="180" t="n">
        <x:f>MIN(W77,MAX(0,$G77-SUM(K77,Q77)))</x:f>
        <x:v>0</x:v>
      </x:c>
      <x:c r="Y77" s="180" t="n">
        <x:f>MAX(0,W77-X77)</x:f>
        <x:v>0</x:v>
      </x:c>
      <x:c r="Z77" s="180" t="n">
        <x:f>AE76</x:f>
        <x:v>0</x:v>
      </x:c>
      <x:c r="AA77" s="180" t="n">
        <x:f>IF(Z77&lt;=0,0,Z77*IFERROR(INDEX(Inputs!$E$15:$E$24,MATCH(4,Inputs!$K$15:$K$24,0)),0)/12)</x:f>
        <x:v>0</x:v>
      </x:c>
      <x:c r="AB77" s="180" t="n">
        <x:f>MIN(Z77+AA77,IF(Z77&gt;0,IFERROR(INDEX(Inputs!$H$15:$H$24,MATCH(4,Inputs!$K$15:$K$24,0)),0),0))</x:f>
        <x:v>0</x:v>
      </x:c>
      <x:c r="AC77" s="180" t="n">
        <x:f>MAX(0,Z77+AA77-AB77)</x:f>
        <x:v>0</x:v>
      </x:c>
      <x:c r="AD77" s="180" t="n">
        <x:f>MIN(AC77,MAX(0,$G77-SUM(K77,Q77,W77)))</x:f>
        <x:v>0</x:v>
      </x:c>
      <x:c r="AE77" s="180" t="n">
        <x:f>MAX(0,AC77-AD77)</x:f>
        <x:v>0</x:v>
      </x:c>
      <x:c r="AF77" s="180" t="n">
        <x:f>AK76</x:f>
        <x:v>0</x:v>
      </x:c>
      <x:c r="AG77" s="180" t="n">
        <x:f>IF(AF77&lt;=0,0,AF77*IFERROR(INDEX(Inputs!$E$15:$E$24,MATCH(5,Inputs!$K$15:$K$24,0)),0)/12)</x:f>
        <x:v>0</x:v>
      </x:c>
      <x:c r="AH77" s="180" t="n">
        <x:f>MIN(AF77+AG77,IF(AF77&gt;0,IFERROR(INDEX(Inputs!$H$15:$H$24,MATCH(5,Inputs!$K$15:$K$24,0)),0),0))</x:f>
        <x:v>0</x:v>
      </x:c>
      <x:c r="AI77" s="180" t="n">
        <x:f>MAX(0,AF77+AG77-AH77)</x:f>
        <x:v>0</x:v>
      </x:c>
      <x:c r="AJ77" s="180" t="n">
        <x:f>MIN(AI77,MAX(0,$G77-SUM(K77,Q77,W77,AC77)))</x:f>
        <x:v>0</x:v>
      </x:c>
      <x:c r="AK77" s="180" t="n">
        <x:f>MAX(0,AI77-AJ77)</x:f>
        <x:v>0</x:v>
      </x:c>
      <x:c r="AL77" s="180" t="n">
        <x:f>AQ76</x:f>
        <x:v>0</x:v>
      </x:c>
      <x:c r="AM77" s="180" t="n">
        <x:f>IF(AL77&lt;=0,0,AL77*IFERROR(INDEX(Inputs!$E$15:$E$24,MATCH(6,Inputs!$K$15:$K$24,0)),0)/12)</x:f>
        <x:v>0</x:v>
      </x:c>
      <x:c r="AN77" s="180" t="n">
        <x:f>MIN(AL77+AM77,IF(AL77&gt;0,IFERROR(INDEX(Inputs!$H$15:$H$24,MATCH(6,Inputs!$K$15:$K$24,0)),0),0))</x:f>
        <x:v>0</x:v>
      </x:c>
      <x:c r="AO77" s="180" t="n">
        <x:f>MAX(0,AL77+AM77-AN77)</x:f>
        <x:v>0</x:v>
      </x:c>
      <x:c r="AP77" s="180" t="n">
        <x:f>MIN(AO77,MAX(0,$G77-SUM(K77,Q77,W77,AC77,AI77)))</x:f>
        <x:v>0</x:v>
      </x:c>
      <x:c r="AQ77" s="180" t="n">
        <x:f>MAX(0,AO77-AP77)</x:f>
        <x:v>0</x:v>
      </x:c>
      <x:c r="AR77" s="180" t="n">
        <x:f>AW76</x:f>
        <x:v>0</x:v>
      </x:c>
      <x:c r="AS77" s="180" t="n">
        <x:f>IF(AR77&lt;=0,0,AR77*IFERROR(INDEX(Inputs!$E$15:$E$24,MATCH(7,Inputs!$K$15:$K$24,0)),0)/12)</x:f>
        <x:v>0</x:v>
      </x:c>
      <x:c r="AT77" s="180" t="n">
        <x:f>MIN(AR77+AS77,IF(AR77&gt;0,IFERROR(INDEX(Inputs!$H$15:$H$24,MATCH(7,Inputs!$K$15:$K$24,0)),0),0))</x:f>
        <x:v>0</x:v>
      </x:c>
      <x:c r="AU77" s="180" t="n">
        <x:f>MAX(0,AR77+AS77-AT77)</x:f>
        <x:v>0</x:v>
      </x:c>
      <x:c r="AV77" s="180" t="n">
        <x:f>MIN(AU77,MAX(0,$G77-SUM(K77,Q77,W77,AC77,AI77,AO77)))</x:f>
        <x:v>0</x:v>
      </x:c>
      <x:c r="AW77" s="180" t="n">
        <x:f>MAX(0,AU77-AV77)</x:f>
        <x:v>0</x:v>
      </x:c>
      <x:c r="AX77" s="180" t="n">
        <x:f>BC76</x:f>
        <x:v>0</x:v>
      </x:c>
      <x:c r="AY77" s="180" t="n">
        <x:f>IF(AX77&lt;=0,0,AX77*IFERROR(INDEX(Inputs!$E$15:$E$24,MATCH(8,Inputs!$K$15:$K$24,0)),0)/12)</x:f>
        <x:v>0</x:v>
      </x:c>
      <x:c r="AZ77" s="180" t="n">
        <x:f>MIN(AX77+AY77,IF(AX77&gt;0,IFERROR(INDEX(Inputs!$H$15:$H$24,MATCH(8,Inputs!$K$15:$K$24,0)),0),0))</x:f>
        <x:v>0</x:v>
      </x:c>
      <x:c r="BA77" s="180" t="n">
        <x:f>MAX(0,AX77+AY77-AZ77)</x:f>
        <x:v>0</x:v>
      </x:c>
      <x:c r="BB77" s="180" t="n">
        <x:f>MIN(BA77,MAX(0,$G77-SUM(K77,Q77,W77,AC77,AI77,AO77,AU77)))</x:f>
        <x:v>0</x:v>
      </x:c>
      <x:c r="BC77" s="180" t="n">
        <x:f>MAX(0,BA77-BB77)</x:f>
        <x:v>0</x:v>
      </x:c>
      <x:c r="BD77" s="180" t="n">
        <x:f>BI76</x:f>
        <x:v>0</x:v>
      </x:c>
      <x:c r="BE77" s="180" t="n">
        <x:f>IF(BD77&lt;=0,0,BD77*IFERROR(INDEX(Inputs!$E$15:$E$24,MATCH(9,Inputs!$K$15:$K$24,0)),0)/12)</x:f>
        <x:v>0</x:v>
      </x:c>
      <x:c r="BF77" s="180" t="n">
        <x:f>MIN(BD77+BE77,IF(BD77&gt;0,IFERROR(INDEX(Inputs!$H$15:$H$24,MATCH(9,Inputs!$K$15:$K$24,0)),0),0))</x:f>
        <x:v>0</x:v>
      </x:c>
      <x:c r="BG77" s="180" t="n">
        <x:f>MAX(0,BD77+BE77-BF77)</x:f>
        <x:v>0</x:v>
      </x:c>
      <x:c r="BH77" s="180" t="n">
        <x:f>MIN(BG77,MAX(0,$G77-SUM(K77,Q77,W77,AC77,AI77,AO77,AU77,BA77)))</x:f>
        <x:v>0</x:v>
      </x:c>
      <x:c r="BI77" s="180" t="n">
        <x:f>MAX(0,BG77-BH77)</x:f>
        <x:v>0</x:v>
      </x:c>
      <x:c r="BJ77" s="180" t="n">
        <x:f>BO76</x:f>
        <x:v>0</x:v>
      </x:c>
      <x:c r="BK77" s="180" t="n">
        <x:f>IF(BJ77&lt;=0,0,BJ77*IFERROR(INDEX(Inputs!$E$15:$E$24,MATCH(10,Inputs!$K$15:$K$24,0)),0)/12)</x:f>
        <x:v>0</x:v>
      </x:c>
      <x:c r="BL77" s="180" t="n">
        <x:f>MIN(BJ77+BK77,IF(BJ77&gt;0,IFERROR(INDEX(Inputs!$H$15:$H$24,MATCH(10,Inputs!$K$15:$K$24,0)),0),0))</x:f>
        <x:v>0</x:v>
      </x:c>
      <x:c r="BM77" s="180" t="n">
        <x:f>MAX(0,BJ77+BK77-BL77)</x:f>
        <x:v>0</x:v>
      </x:c>
      <x:c r="BN77" s="180" t="n">
        <x:f>MIN(BM77,MAX(0,$G77-SUM(K77,Q77,W77,AC77,AI77,AO77,AU77,BA77,BG77)))</x:f>
        <x:v>0</x:v>
      </x:c>
      <x:c r="BO77" s="192" t="n">
        <x:f>MAX(0,BM77-BN77)</x:f>
        <x:v>0</x:v>
      </x:c>
    </x:row>
    <x:row r="78">
      <x:c r="A78" s="191" t="n">
        <x:f>71</x:f>
        <x:v>71</x:v>
      </x:c>
      <x:c r="B78" s="178" t="n">
        <x:f>EDATE(Inputs!$B$4,A78-1)</x:f>
        <x:v>48349</x:v>
      </x:c>
      <x:c r="C78" s="182" t="n">
        <x:f>SUM(H78,N78,T78,Z78,AF78,AL78,AR78,AX78,BD78,BJ78)</x:f>
        <x:v>0</x:v>
      </x:c>
      <x:c r="D78" s="182" t="n">
        <x:f>SUM(I78,O78,U78,AA78,AG78,AM78,AS78,AY78,BE78,BK78)</x:f>
        <x:v>0</x:v>
      </x:c>
      <x:c r="E78" s="182" t="n">
        <x:f>SUM(J78,P78,V78,AB78,AH78,AN78,AT78,AZ78,BF78,BL78)+SUM(L78,R78,X78,AD78,AJ78,AP78,AV78,BB78,BH78,BN78)</x:f>
        <x:v>0</x:v>
      </x:c>
      <x:c r="F78" s="182" t="n">
        <x:f>SUM(M78,S78,Y78,AE78,AK78,AQ78,AW78,BC78,BI78,BO78)</x:f>
        <x:v>0</x:v>
      </x:c>
      <x:c r="G78" s="182" t="n">
        <x:f>MAX(0,Inputs!$B$12-SUM(J78,P78,V78,AB78,AH78,AN78,AT78,AZ78,BF78,BL78))</x:f>
        <x:v>1150</x:v>
      </x:c>
      <x:c r="H78" s="180" t="n">
        <x:f>M77</x:f>
        <x:v>0</x:v>
      </x:c>
      <x:c r="I78" s="180" t="n">
        <x:f>IF(H78&lt;=0,0,H78*IFERROR(INDEX(Inputs!$E$15:$E$24,MATCH(1,Inputs!$K$15:$K$24,0)),0)/12)</x:f>
        <x:v>0</x:v>
      </x:c>
      <x:c r="J78" s="180" t="n">
        <x:f>MIN(H78+I78,IF(H78&gt;0,IFERROR(INDEX(Inputs!$H$15:$H$24,MATCH(1,Inputs!$K$15:$K$24,0)),0),0))</x:f>
        <x:v>0</x:v>
      </x:c>
      <x:c r="K78" s="180" t="n">
        <x:f>MAX(0,H78+I78-J78)</x:f>
        <x:v>0</x:v>
      </x:c>
      <x:c r="L78" s="180" t="n">
        <x:f>MIN(K78,MAX(0,$G78-0))</x:f>
        <x:v>0</x:v>
      </x:c>
      <x:c r="M78" s="180" t="n">
        <x:f>MAX(0,K78-L78)</x:f>
        <x:v>0</x:v>
      </x:c>
      <x:c r="N78" s="180" t="n">
        <x:f>S77</x:f>
        <x:v>0</x:v>
      </x:c>
      <x:c r="O78" s="180" t="n">
        <x:f>IF(N78&lt;=0,0,N78*IFERROR(INDEX(Inputs!$E$15:$E$24,MATCH(2,Inputs!$K$15:$K$24,0)),0)/12)</x:f>
        <x:v>0</x:v>
      </x:c>
      <x:c r="P78" s="180" t="n">
        <x:f>MIN(N78+O78,IF(N78&gt;0,IFERROR(INDEX(Inputs!$H$15:$H$24,MATCH(2,Inputs!$K$15:$K$24,0)),0),0))</x:f>
        <x:v>0</x:v>
      </x:c>
      <x:c r="Q78" s="180" t="n">
        <x:f>MAX(0,N78+O78-P78)</x:f>
        <x:v>0</x:v>
      </x:c>
      <x:c r="R78" s="180" t="n">
        <x:f>MIN(Q78,MAX(0,$G78-SUM(K78)))</x:f>
        <x:v>0</x:v>
      </x:c>
      <x:c r="S78" s="180" t="n">
        <x:f>MAX(0,Q78-R78)</x:f>
        <x:v>0</x:v>
      </x:c>
      <x:c r="T78" s="180" t="n">
        <x:f>Y77</x:f>
        <x:v>0</x:v>
      </x:c>
      <x:c r="U78" s="180" t="n">
        <x:f>IF(T78&lt;=0,0,T78*IFERROR(INDEX(Inputs!$E$15:$E$24,MATCH(3,Inputs!$K$15:$K$24,0)),0)/12)</x:f>
        <x:v>0</x:v>
      </x:c>
      <x:c r="V78" s="180" t="n">
        <x:f>MIN(T78+U78,IF(T78&gt;0,IFERROR(INDEX(Inputs!$H$15:$H$24,MATCH(3,Inputs!$K$15:$K$24,0)),0),0))</x:f>
        <x:v>0</x:v>
      </x:c>
      <x:c r="W78" s="180" t="n">
        <x:f>MAX(0,T78+U78-V78)</x:f>
        <x:v>0</x:v>
      </x:c>
      <x:c r="X78" s="180" t="n">
        <x:f>MIN(W78,MAX(0,$G78-SUM(K78,Q78)))</x:f>
        <x:v>0</x:v>
      </x:c>
      <x:c r="Y78" s="180" t="n">
        <x:f>MAX(0,W78-X78)</x:f>
        <x:v>0</x:v>
      </x:c>
      <x:c r="Z78" s="180" t="n">
        <x:f>AE77</x:f>
        <x:v>0</x:v>
      </x:c>
      <x:c r="AA78" s="180" t="n">
        <x:f>IF(Z78&lt;=0,0,Z78*IFERROR(INDEX(Inputs!$E$15:$E$24,MATCH(4,Inputs!$K$15:$K$24,0)),0)/12)</x:f>
        <x:v>0</x:v>
      </x:c>
      <x:c r="AB78" s="180" t="n">
        <x:f>MIN(Z78+AA78,IF(Z78&gt;0,IFERROR(INDEX(Inputs!$H$15:$H$24,MATCH(4,Inputs!$K$15:$K$24,0)),0),0))</x:f>
        <x:v>0</x:v>
      </x:c>
      <x:c r="AC78" s="180" t="n">
        <x:f>MAX(0,Z78+AA78-AB78)</x:f>
        <x:v>0</x:v>
      </x:c>
      <x:c r="AD78" s="180" t="n">
        <x:f>MIN(AC78,MAX(0,$G78-SUM(K78,Q78,W78)))</x:f>
        <x:v>0</x:v>
      </x:c>
      <x:c r="AE78" s="180" t="n">
        <x:f>MAX(0,AC78-AD78)</x:f>
        <x:v>0</x:v>
      </x:c>
      <x:c r="AF78" s="180" t="n">
        <x:f>AK77</x:f>
        <x:v>0</x:v>
      </x:c>
      <x:c r="AG78" s="180" t="n">
        <x:f>IF(AF78&lt;=0,0,AF78*IFERROR(INDEX(Inputs!$E$15:$E$24,MATCH(5,Inputs!$K$15:$K$24,0)),0)/12)</x:f>
        <x:v>0</x:v>
      </x:c>
      <x:c r="AH78" s="180" t="n">
        <x:f>MIN(AF78+AG78,IF(AF78&gt;0,IFERROR(INDEX(Inputs!$H$15:$H$24,MATCH(5,Inputs!$K$15:$K$24,0)),0),0))</x:f>
        <x:v>0</x:v>
      </x:c>
      <x:c r="AI78" s="180" t="n">
        <x:f>MAX(0,AF78+AG78-AH78)</x:f>
        <x:v>0</x:v>
      </x:c>
      <x:c r="AJ78" s="180" t="n">
        <x:f>MIN(AI78,MAX(0,$G78-SUM(K78,Q78,W78,AC78)))</x:f>
        <x:v>0</x:v>
      </x:c>
      <x:c r="AK78" s="180" t="n">
        <x:f>MAX(0,AI78-AJ78)</x:f>
        <x:v>0</x:v>
      </x:c>
      <x:c r="AL78" s="180" t="n">
        <x:f>AQ77</x:f>
        <x:v>0</x:v>
      </x:c>
      <x:c r="AM78" s="180" t="n">
        <x:f>IF(AL78&lt;=0,0,AL78*IFERROR(INDEX(Inputs!$E$15:$E$24,MATCH(6,Inputs!$K$15:$K$24,0)),0)/12)</x:f>
        <x:v>0</x:v>
      </x:c>
      <x:c r="AN78" s="180" t="n">
        <x:f>MIN(AL78+AM78,IF(AL78&gt;0,IFERROR(INDEX(Inputs!$H$15:$H$24,MATCH(6,Inputs!$K$15:$K$24,0)),0),0))</x:f>
        <x:v>0</x:v>
      </x:c>
      <x:c r="AO78" s="180" t="n">
        <x:f>MAX(0,AL78+AM78-AN78)</x:f>
        <x:v>0</x:v>
      </x:c>
      <x:c r="AP78" s="180" t="n">
        <x:f>MIN(AO78,MAX(0,$G78-SUM(K78,Q78,W78,AC78,AI78)))</x:f>
        <x:v>0</x:v>
      </x:c>
      <x:c r="AQ78" s="180" t="n">
        <x:f>MAX(0,AO78-AP78)</x:f>
        <x:v>0</x:v>
      </x:c>
      <x:c r="AR78" s="180" t="n">
        <x:f>AW77</x:f>
        <x:v>0</x:v>
      </x:c>
      <x:c r="AS78" s="180" t="n">
        <x:f>IF(AR78&lt;=0,0,AR78*IFERROR(INDEX(Inputs!$E$15:$E$24,MATCH(7,Inputs!$K$15:$K$24,0)),0)/12)</x:f>
        <x:v>0</x:v>
      </x:c>
      <x:c r="AT78" s="180" t="n">
        <x:f>MIN(AR78+AS78,IF(AR78&gt;0,IFERROR(INDEX(Inputs!$H$15:$H$24,MATCH(7,Inputs!$K$15:$K$24,0)),0),0))</x:f>
        <x:v>0</x:v>
      </x:c>
      <x:c r="AU78" s="180" t="n">
        <x:f>MAX(0,AR78+AS78-AT78)</x:f>
        <x:v>0</x:v>
      </x:c>
      <x:c r="AV78" s="180" t="n">
        <x:f>MIN(AU78,MAX(0,$G78-SUM(K78,Q78,W78,AC78,AI78,AO78)))</x:f>
        <x:v>0</x:v>
      </x:c>
      <x:c r="AW78" s="180" t="n">
        <x:f>MAX(0,AU78-AV78)</x:f>
        <x:v>0</x:v>
      </x:c>
      <x:c r="AX78" s="180" t="n">
        <x:f>BC77</x:f>
        <x:v>0</x:v>
      </x:c>
      <x:c r="AY78" s="180" t="n">
        <x:f>IF(AX78&lt;=0,0,AX78*IFERROR(INDEX(Inputs!$E$15:$E$24,MATCH(8,Inputs!$K$15:$K$24,0)),0)/12)</x:f>
        <x:v>0</x:v>
      </x:c>
      <x:c r="AZ78" s="180" t="n">
        <x:f>MIN(AX78+AY78,IF(AX78&gt;0,IFERROR(INDEX(Inputs!$H$15:$H$24,MATCH(8,Inputs!$K$15:$K$24,0)),0),0))</x:f>
        <x:v>0</x:v>
      </x:c>
      <x:c r="BA78" s="180" t="n">
        <x:f>MAX(0,AX78+AY78-AZ78)</x:f>
        <x:v>0</x:v>
      </x:c>
      <x:c r="BB78" s="180" t="n">
        <x:f>MIN(BA78,MAX(0,$G78-SUM(K78,Q78,W78,AC78,AI78,AO78,AU78)))</x:f>
        <x:v>0</x:v>
      </x:c>
      <x:c r="BC78" s="180" t="n">
        <x:f>MAX(0,BA78-BB78)</x:f>
        <x:v>0</x:v>
      </x:c>
      <x:c r="BD78" s="180" t="n">
        <x:f>BI77</x:f>
        <x:v>0</x:v>
      </x:c>
      <x:c r="BE78" s="180" t="n">
        <x:f>IF(BD78&lt;=0,0,BD78*IFERROR(INDEX(Inputs!$E$15:$E$24,MATCH(9,Inputs!$K$15:$K$24,0)),0)/12)</x:f>
        <x:v>0</x:v>
      </x:c>
      <x:c r="BF78" s="180" t="n">
        <x:f>MIN(BD78+BE78,IF(BD78&gt;0,IFERROR(INDEX(Inputs!$H$15:$H$24,MATCH(9,Inputs!$K$15:$K$24,0)),0),0))</x:f>
        <x:v>0</x:v>
      </x:c>
      <x:c r="BG78" s="180" t="n">
        <x:f>MAX(0,BD78+BE78-BF78)</x:f>
        <x:v>0</x:v>
      </x:c>
      <x:c r="BH78" s="180" t="n">
        <x:f>MIN(BG78,MAX(0,$G78-SUM(K78,Q78,W78,AC78,AI78,AO78,AU78,BA78)))</x:f>
        <x:v>0</x:v>
      </x:c>
      <x:c r="BI78" s="180" t="n">
        <x:f>MAX(0,BG78-BH78)</x:f>
        <x:v>0</x:v>
      </x:c>
      <x:c r="BJ78" s="180" t="n">
        <x:f>BO77</x:f>
        <x:v>0</x:v>
      </x:c>
      <x:c r="BK78" s="180" t="n">
        <x:f>IF(BJ78&lt;=0,0,BJ78*IFERROR(INDEX(Inputs!$E$15:$E$24,MATCH(10,Inputs!$K$15:$K$24,0)),0)/12)</x:f>
        <x:v>0</x:v>
      </x:c>
      <x:c r="BL78" s="180" t="n">
        <x:f>MIN(BJ78+BK78,IF(BJ78&gt;0,IFERROR(INDEX(Inputs!$H$15:$H$24,MATCH(10,Inputs!$K$15:$K$24,0)),0),0))</x:f>
        <x:v>0</x:v>
      </x:c>
      <x:c r="BM78" s="180" t="n">
        <x:f>MAX(0,BJ78+BK78-BL78)</x:f>
        <x:v>0</x:v>
      </x:c>
      <x:c r="BN78" s="180" t="n">
        <x:f>MIN(BM78,MAX(0,$G78-SUM(K78,Q78,W78,AC78,AI78,AO78,AU78,BA78,BG78)))</x:f>
        <x:v>0</x:v>
      </x:c>
      <x:c r="BO78" s="192" t="n">
        <x:f>MAX(0,BM78-BN78)</x:f>
        <x:v>0</x:v>
      </x:c>
    </x:row>
    <x:row r="79">
      <x:c r="A79" s="191" t="n">
        <x:f>72</x:f>
        <x:v>72</x:v>
      </x:c>
      <x:c r="B79" s="178" t="n">
        <x:f>EDATE(Inputs!$B$4,A79-1)</x:f>
        <x:v>48380</x:v>
      </x:c>
      <x:c r="C79" s="182" t="n">
        <x:f>SUM(H79,N79,T79,Z79,AF79,AL79,AR79,AX79,BD79,BJ79)</x:f>
        <x:v>0</x:v>
      </x:c>
      <x:c r="D79" s="182" t="n">
        <x:f>SUM(I79,O79,U79,AA79,AG79,AM79,AS79,AY79,BE79,BK79)</x:f>
        <x:v>0</x:v>
      </x:c>
      <x:c r="E79" s="182" t="n">
        <x:f>SUM(J79,P79,V79,AB79,AH79,AN79,AT79,AZ79,BF79,BL79)+SUM(L79,R79,X79,AD79,AJ79,AP79,AV79,BB79,BH79,BN79)</x:f>
        <x:v>0</x:v>
      </x:c>
      <x:c r="F79" s="182" t="n">
        <x:f>SUM(M79,S79,Y79,AE79,AK79,AQ79,AW79,BC79,BI79,BO79)</x:f>
        <x:v>0</x:v>
      </x:c>
      <x:c r="G79" s="182" t="n">
        <x:f>MAX(0,Inputs!$B$12-SUM(J79,P79,V79,AB79,AH79,AN79,AT79,AZ79,BF79,BL79))</x:f>
        <x:v>1150</x:v>
      </x:c>
      <x:c r="H79" s="180" t="n">
        <x:f>M78</x:f>
        <x:v>0</x:v>
      </x:c>
      <x:c r="I79" s="180" t="n">
        <x:f>IF(H79&lt;=0,0,H79*IFERROR(INDEX(Inputs!$E$15:$E$24,MATCH(1,Inputs!$K$15:$K$24,0)),0)/12)</x:f>
        <x:v>0</x:v>
      </x:c>
      <x:c r="J79" s="180" t="n">
        <x:f>MIN(H79+I79,IF(H79&gt;0,IFERROR(INDEX(Inputs!$H$15:$H$24,MATCH(1,Inputs!$K$15:$K$24,0)),0),0))</x:f>
        <x:v>0</x:v>
      </x:c>
      <x:c r="K79" s="180" t="n">
        <x:f>MAX(0,H79+I79-J79)</x:f>
        <x:v>0</x:v>
      </x:c>
      <x:c r="L79" s="180" t="n">
        <x:f>MIN(K79,MAX(0,$G79-0))</x:f>
        <x:v>0</x:v>
      </x:c>
      <x:c r="M79" s="180" t="n">
        <x:f>MAX(0,K79-L79)</x:f>
        <x:v>0</x:v>
      </x:c>
      <x:c r="N79" s="180" t="n">
        <x:f>S78</x:f>
        <x:v>0</x:v>
      </x:c>
      <x:c r="O79" s="180" t="n">
        <x:f>IF(N79&lt;=0,0,N79*IFERROR(INDEX(Inputs!$E$15:$E$24,MATCH(2,Inputs!$K$15:$K$24,0)),0)/12)</x:f>
        <x:v>0</x:v>
      </x:c>
      <x:c r="P79" s="180" t="n">
        <x:f>MIN(N79+O79,IF(N79&gt;0,IFERROR(INDEX(Inputs!$H$15:$H$24,MATCH(2,Inputs!$K$15:$K$24,0)),0),0))</x:f>
        <x:v>0</x:v>
      </x:c>
      <x:c r="Q79" s="180" t="n">
        <x:f>MAX(0,N79+O79-P79)</x:f>
        <x:v>0</x:v>
      </x:c>
      <x:c r="R79" s="180" t="n">
        <x:f>MIN(Q79,MAX(0,$G79-SUM(K79)))</x:f>
        <x:v>0</x:v>
      </x:c>
      <x:c r="S79" s="180" t="n">
        <x:f>MAX(0,Q79-R79)</x:f>
        <x:v>0</x:v>
      </x:c>
      <x:c r="T79" s="180" t="n">
        <x:f>Y78</x:f>
        <x:v>0</x:v>
      </x:c>
      <x:c r="U79" s="180" t="n">
        <x:f>IF(T79&lt;=0,0,T79*IFERROR(INDEX(Inputs!$E$15:$E$24,MATCH(3,Inputs!$K$15:$K$24,0)),0)/12)</x:f>
        <x:v>0</x:v>
      </x:c>
      <x:c r="V79" s="180" t="n">
        <x:f>MIN(T79+U79,IF(T79&gt;0,IFERROR(INDEX(Inputs!$H$15:$H$24,MATCH(3,Inputs!$K$15:$K$24,0)),0),0))</x:f>
        <x:v>0</x:v>
      </x:c>
      <x:c r="W79" s="180" t="n">
        <x:f>MAX(0,T79+U79-V79)</x:f>
        <x:v>0</x:v>
      </x:c>
      <x:c r="X79" s="180" t="n">
        <x:f>MIN(W79,MAX(0,$G79-SUM(K79,Q79)))</x:f>
        <x:v>0</x:v>
      </x:c>
      <x:c r="Y79" s="180" t="n">
        <x:f>MAX(0,W79-X79)</x:f>
        <x:v>0</x:v>
      </x:c>
      <x:c r="Z79" s="180" t="n">
        <x:f>AE78</x:f>
        <x:v>0</x:v>
      </x:c>
      <x:c r="AA79" s="180" t="n">
        <x:f>IF(Z79&lt;=0,0,Z79*IFERROR(INDEX(Inputs!$E$15:$E$24,MATCH(4,Inputs!$K$15:$K$24,0)),0)/12)</x:f>
        <x:v>0</x:v>
      </x:c>
      <x:c r="AB79" s="180" t="n">
        <x:f>MIN(Z79+AA79,IF(Z79&gt;0,IFERROR(INDEX(Inputs!$H$15:$H$24,MATCH(4,Inputs!$K$15:$K$24,0)),0),0))</x:f>
        <x:v>0</x:v>
      </x:c>
      <x:c r="AC79" s="180" t="n">
        <x:f>MAX(0,Z79+AA79-AB79)</x:f>
        <x:v>0</x:v>
      </x:c>
      <x:c r="AD79" s="180" t="n">
        <x:f>MIN(AC79,MAX(0,$G79-SUM(K79,Q79,W79)))</x:f>
        <x:v>0</x:v>
      </x:c>
      <x:c r="AE79" s="180" t="n">
        <x:f>MAX(0,AC79-AD79)</x:f>
        <x:v>0</x:v>
      </x:c>
      <x:c r="AF79" s="180" t="n">
        <x:f>AK78</x:f>
        <x:v>0</x:v>
      </x:c>
      <x:c r="AG79" s="180" t="n">
        <x:f>IF(AF79&lt;=0,0,AF79*IFERROR(INDEX(Inputs!$E$15:$E$24,MATCH(5,Inputs!$K$15:$K$24,0)),0)/12)</x:f>
        <x:v>0</x:v>
      </x:c>
      <x:c r="AH79" s="180" t="n">
        <x:f>MIN(AF79+AG79,IF(AF79&gt;0,IFERROR(INDEX(Inputs!$H$15:$H$24,MATCH(5,Inputs!$K$15:$K$24,0)),0),0))</x:f>
        <x:v>0</x:v>
      </x:c>
      <x:c r="AI79" s="180" t="n">
        <x:f>MAX(0,AF79+AG79-AH79)</x:f>
        <x:v>0</x:v>
      </x:c>
      <x:c r="AJ79" s="180" t="n">
        <x:f>MIN(AI79,MAX(0,$G79-SUM(K79,Q79,W79,AC79)))</x:f>
        <x:v>0</x:v>
      </x:c>
      <x:c r="AK79" s="180" t="n">
        <x:f>MAX(0,AI79-AJ79)</x:f>
        <x:v>0</x:v>
      </x:c>
      <x:c r="AL79" s="180" t="n">
        <x:f>AQ78</x:f>
        <x:v>0</x:v>
      </x:c>
      <x:c r="AM79" s="180" t="n">
        <x:f>IF(AL79&lt;=0,0,AL79*IFERROR(INDEX(Inputs!$E$15:$E$24,MATCH(6,Inputs!$K$15:$K$24,0)),0)/12)</x:f>
        <x:v>0</x:v>
      </x:c>
      <x:c r="AN79" s="180" t="n">
        <x:f>MIN(AL79+AM79,IF(AL79&gt;0,IFERROR(INDEX(Inputs!$H$15:$H$24,MATCH(6,Inputs!$K$15:$K$24,0)),0),0))</x:f>
        <x:v>0</x:v>
      </x:c>
      <x:c r="AO79" s="180" t="n">
        <x:f>MAX(0,AL79+AM79-AN79)</x:f>
        <x:v>0</x:v>
      </x:c>
      <x:c r="AP79" s="180" t="n">
        <x:f>MIN(AO79,MAX(0,$G79-SUM(K79,Q79,W79,AC79,AI79)))</x:f>
        <x:v>0</x:v>
      </x:c>
      <x:c r="AQ79" s="180" t="n">
        <x:f>MAX(0,AO79-AP79)</x:f>
        <x:v>0</x:v>
      </x:c>
      <x:c r="AR79" s="180" t="n">
        <x:f>AW78</x:f>
        <x:v>0</x:v>
      </x:c>
      <x:c r="AS79" s="180" t="n">
        <x:f>IF(AR79&lt;=0,0,AR79*IFERROR(INDEX(Inputs!$E$15:$E$24,MATCH(7,Inputs!$K$15:$K$24,0)),0)/12)</x:f>
        <x:v>0</x:v>
      </x:c>
      <x:c r="AT79" s="180" t="n">
        <x:f>MIN(AR79+AS79,IF(AR79&gt;0,IFERROR(INDEX(Inputs!$H$15:$H$24,MATCH(7,Inputs!$K$15:$K$24,0)),0),0))</x:f>
        <x:v>0</x:v>
      </x:c>
      <x:c r="AU79" s="180" t="n">
        <x:f>MAX(0,AR79+AS79-AT79)</x:f>
        <x:v>0</x:v>
      </x:c>
      <x:c r="AV79" s="180" t="n">
        <x:f>MIN(AU79,MAX(0,$G79-SUM(K79,Q79,W79,AC79,AI79,AO79)))</x:f>
        <x:v>0</x:v>
      </x:c>
      <x:c r="AW79" s="180" t="n">
        <x:f>MAX(0,AU79-AV79)</x:f>
        <x:v>0</x:v>
      </x:c>
      <x:c r="AX79" s="180" t="n">
        <x:f>BC78</x:f>
        <x:v>0</x:v>
      </x:c>
      <x:c r="AY79" s="180" t="n">
        <x:f>IF(AX79&lt;=0,0,AX79*IFERROR(INDEX(Inputs!$E$15:$E$24,MATCH(8,Inputs!$K$15:$K$24,0)),0)/12)</x:f>
        <x:v>0</x:v>
      </x:c>
      <x:c r="AZ79" s="180" t="n">
        <x:f>MIN(AX79+AY79,IF(AX79&gt;0,IFERROR(INDEX(Inputs!$H$15:$H$24,MATCH(8,Inputs!$K$15:$K$24,0)),0),0))</x:f>
        <x:v>0</x:v>
      </x:c>
      <x:c r="BA79" s="180" t="n">
        <x:f>MAX(0,AX79+AY79-AZ79)</x:f>
        <x:v>0</x:v>
      </x:c>
      <x:c r="BB79" s="180" t="n">
        <x:f>MIN(BA79,MAX(0,$G79-SUM(K79,Q79,W79,AC79,AI79,AO79,AU79)))</x:f>
        <x:v>0</x:v>
      </x:c>
      <x:c r="BC79" s="180" t="n">
        <x:f>MAX(0,BA79-BB79)</x:f>
        <x:v>0</x:v>
      </x:c>
      <x:c r="BD79" s="180" t="n">
        <x:f>BI78</x:f>
        <x:v>0</x:v>
      </x:c>
      <x:c r="BE79" s="180" t="n">
        <x:f>IF(BD79&lt;=0,0,BD79*IFERROR(INDEX(Inputs!$E$15:$E$24,MATCH(9,Inputs!$K$15:$K$24,0)),0)/12)</x:f>
        <x:v>0</x:v>
      </x:c>
      <x:c r="BF79" s="180" t="n">
        <x:f>MIN(BD79+BE79,IF(BD79&gt;0,IFERROR(INDEX(Inputs!$H$15:$H$24,MATCH(9,Inputs!$K$15:$K$24,0)),0),0))</x:f>
        <x:v>0</x:v>
      </x:c>
      <x:c r="BG79" s="180" t="n">
        <x:f>MAX(0,BD79+BE79-BF79)</x:f>
        <x:v>0</x:v>
      </x:c>
      <x:c r="BH79" s="180" t="n">
        <x:f>MIN(BG79,MAX(0,$G79-SUM(K79,Q79,W79,AC79,AI79,AO79,AU79,BA79)))</x:f>
        <x:v>0</x:v>
      </x:c>
      <x:c r="BI79" s="180" t="n">
        <x:f>MAX(0,BG79-BH79)</x:f>
        <x:v>0</x:v>
      </x:c>
      <x:c r="BJ79" s="180" t="n">
        <x:f>BO78</x:f>
        <x:v>0</x:v>
      </x:c>
      <x:c r="BK79" s="180" t="n">
        <x:f>IF(BJ79&lt;=0,0,BJ79*IFERROR(INDEX(Inputs!$E$15:$E$24,MATCH(10,Inputs!$K$15:$K$24,0)),0)/12)</x:f>
        <x:v>0</x:v>
      </x:c>
      <x:c r="BL79" s="180" t="n">
        <x:f>MIN(BJ79+BK79,IF(BJ79&gt;0,IFERROR(INDEX(Inputs!$H$15:$H$24,MATCH(10,Inputs!$K$15:$K$24,0)),0),0))</x:f>
        <x:v>0</x:v>
      </x:c>
      <x:c r="BM79" s="180" t="n">
        <x:f>MAX(0,BJ79+BK79-BL79)</x:f>
        <x:v>0</x:v>
      </x:c>
      <x:c r="BN79" s="180" t="n">
        <x:f>MIN(BM79,MAX(0,$G79-SUM(K79,Q79,W79,AC79,AI79,AO79,AU79,BA79,BG79)))</x:f>
        <x:v>0</x:v>
      </x:c>
      <x:c r="BO79" s="192" t="n">
        <x:f>MAX(0,BM79-BN79)</x:f>
        <x:v>0</x:v>
      </x:c>
    </x:row>
    <x:row r="80">
      <x:c r="A80" s="191" t="n">
        <x:f>73</x:f>
        <x:v>73</x:v>
      </x:c>
      <x:c r="B80" s="178" t="n">
        <x:f>EDATE(Inputs!$B$4,A80-1)</x:f>
        <x:v>48410</x:v>
      </x:c>
      <x:c r="C80" s="182" t="n">
        <x:f>SUM(H80,N80,T80,Z80,AF80,AL80,AR80,AX80,BD80,BJ80)</x:f>
        <x:v>0</x:v>
      </x:c>
      <x:c r="D80" s="182" t="n">
        <x:f>SUM(I80,O80,U80,AA80,AG80,AM80,AS80,AY80,BE80,BK80)</x:f>
        <x:v>0</x:v>
      </x:c>
      <x:c r="E80" s="182" t="n">
        <x:f>SUM(J80,P80,V80,AB80,AH80,AN80,AT80,AZ80,BF80,BL80)+SUM(L80,R80,X80,AD80,AJ80,AP80,AV80,BB80,BH80,BN80)</x:f>
        <x:v>0</x:v>
      </x:c>
      <x:c r="F80" s="182" t="n">
        <x:f>SUM(M80,S80,Y80,AE80,AK80,AQ80,AW80,BC80,BI80,BO80)</x:f>
        <x:v>0</x:v>
      </x:c>
      <x:c r="G80" s="182" t="n">
        <x:f>MAX(0,Inputs!$B$12-SUM(J80,P80,V80,AB80,AH80,AN80,AT80,AZ80,BF80,BL80))</x:f>
        <x:v>1150</x:v>
      </x:c>
      <x:c r="H80" s="180" t="n">
        <x:f>M79</x:f>
        <x:v>0</x:v>
      </x:c>
      <x:c r="I80" s="180" t="n">
        <x:f>IF(H80&lt;=0,0,H80*IFERROR(INDEX(Inputs!$E$15:$E$24,MATCH(1,Inputs!$K$15:$K$24,0)),0)/12)</x:f>
        <x:v>0</x:v>
      </x:c>
      <x:c r="J80" s="180" t="n">
        <x:f>MIN(H80+I80,IF(H80&gt;0,IFERROR(INDEX(Inputs!$H$15:$H$24,MATCH(1,Inputs!$K$15:$K$24,0)),0),0))</x:f>
        <x:v>0</x:v>
      </x:c>
      <x:c r="K80" s="180" t="n">
        <x:f>MAX(0,H80+I80-J80)</x:f>
        <x:v>0</x:v>
      </x:c>
      <x:c r="L80" s="180" t="n">
        <x:f>MIN(K80,MAX(0,$G80-0))</x:f>
        <x:v>0</x:v>
      </x:c>
      <x:c r="M80" s="180" t="n">
        <x:f>MAX(0,K80-L80)</x:f>
        <x:v>0</x:v>
      </x:c>
      <x:c r="N80" s="180" t="n">
        <x:f>S79</x:f>
        <x:v>0</x:v>
      </x:c>
      <x:c r="O80" s="180" t="n">
        <x:f>IF(N80&lt;=0,0,N80*IFERROR(INDEX(Inputs!$E$15:$E$24,MATCH(2,Inputs!$K$15:$K$24,0)),0)/12)</x:f>
        <x:v>0</x:v>
      </x:c>
      <x:c r="P80" s="180" t="n">
        <x:f>MIN(N80+O80,IF(N80&gt;0,IFERROR(INDEX(Inputs!$H$15:$H$24,MATCH(2,Inputs!$K$15:$K$24,0)),0),0))</x:f>
        <x:v>0</x:v>
      </x:c>
      <x:c r="Q80" s="180" t="n">
        <x:f>MAX(0,N80+O80-P80)</x:f>
        <x:v>0</x:v>
      </x:c>
      <x:c r="R80" s="180" t="n">
        <x:f>MIN(Q80,MAX(0,$G80-SUM(K80)))</x:f>
        <x:v>0</x:v>
      </x:c>
      <x:c r="S80" s="180" t="n">
        <x:f>MAX(0,Q80-R80)</x:f>
        <x:v>0</x:v>
      </x:c>
      <x:c r="T80" s="180" t="n">
        <x:f>Y79</x:f>
        <x:v>0</x:v>
      </x:c>
      <x:c r="U80" s="180" t="n">
        <x:f>IF(T80&lt;=0,0,T80*IFERROR(INDEX(Inputs!$E$15:$E$24,MATCH(3,Inputs!$K$15:$K$24,0)),0)/12)</x:f>
        <x:v>0</x:v>
      </x:c>
      <x:c r="V80" s="180" t="n">
        <x:f>MIN(T80+U80,IF(T80&gt;0,IFERROR(INDEX(Inputs!$H$15:$H$24,MATCH(3,Inputs!$K$15:$K$24,0)),0),0))</x:f>
        <x:v>0</x:v>
      </x:c>
      <x:c r="W80" s="180" t="n">
        <x:f>MAX(0,T80+U80-V80)</x:f>
        <x:v>0</x:v>
      </x:c>
      <x:c r="X80" s="180" t="n">
        <x:f>MIN(W80,MAX(0,$G80-SUM(K80,Q80)))</x:f>
        <x:v>0</x:v>
      </x:c>
      <x:c r="Y80" s="180" t="n">
        <x:f>MAX(0,W80-X80)</x:f>
        <x:v>0</x:v>
      </x:c>
      <x:c r="Z80" s="180" t="n">
        <x:f>AE79</x:f>
        <x:v>0</x:v>
      </x:c>
      <x:c r="AA80" s="180" t="n">
        <x:f>IF(Z80&lt;=0,0,Z80*IFERROR(INDEX(Inputs!$E$15:$E$24,MATCH(4,Inputs!$K$15:$K$24,0)),0)/12)</x:f>
        <x:v>0</x:v>
      </x:c>
      <x:c r="AB80" s="180" t="n">
        <x:f>MIN(Z80+AA80,IF(Z80&gt;0,IFERROR(INDEX(Inputs!$H$15:$H$24,MATCH(4,Inputs!$K$15:$K$24,0)),0),0))</x:f>
        <x:v>0</x:v>
      </x:c>
      <x:c r="AC80" s="180" t="n">
        <x:f>MAX(0,Z80+AA80-AB80)</x:f>
        <x:v>0</x:v>
      </x:c>
      <x:c r="AD80" s="180" t="n">
        <x:f>MIN(AC80,MAX(0,$G80-SUM(K80,Q80,W80)))</x:f>
        <x:v>0</x:v>
      </x:c>
      <x:c r="AE80" s="180" t="n">
        <x:f>MAX(0,AC80-AD80)</x:f>
        <x:v>0</x:v>
      </x:c>
      <x:c r="AF80" s="180" t="n">
        <x:f>AK79</x:f>
        <x:v>0</x:v>
      </x:c>
      <x:c r="AG80" s="180" t="n">
        <x:f>IF(AF80&lt;=0,0,AF80*IFERROR(INDEX(Inputs!$E$15:$E$24,MATCH(5,Inputs!$K$15:$K$24,0)),0)/12)</x:f>
        <x:v>0</x:v>
      </x:c>
      <x:c r="AH80" s="180" t="n">
        <x:f>MIN(AF80+AG80,IF(AF80&gt;0,IFERROR(INDEX(Inputs!$H$15:$H$24,MATCH(5,Inputs!$K$15:$K$24,0)),0),0))</x:f>
        <x:v>0</x:v>
      </x:c>
      <x:c r="AI80" s="180" t="n">
        <x:f>MAX(0,AF80+AG80-AH80)</x:f>
        <x:v>0</x:v>
      </x:c>
      <x:c r="AJ80" s="180" t="n">
        <x:f>MIN(AI80,MAX(0,$G80-SUM(K80,Q80,W80,AC80)))</x:f>
        <x:v>0</x:v>
      </x:c>
      <x:c r="AK80" s="180" t="n">
        <x:f>MAX(0,AI80-AJ80)</x:f>
        <x:v>0</x:v>
      </x:c>
      <x:c r="AL80" s="180" t="n">
        <x:f>AQ79</x:f>
        <x:v>0</x:v>
      </x:c>
      <x:c r="AM80" s="180" t="n">
        <x:f>IF(AL80&lt;=0,0,AL80*IFERROR(INDEX(Inputs!$E$15:$E$24,MATCH(6,Inputs!$K$15:$K$24,0)),0)/12)</x:f>
        <x:v>0</x:v>
      </x:c>
      <x:c r="AN80" s="180" t="n">
        <x:f>MIN(AL80+AM80,IF(AL80&gt;0,IFERROR(INDEX(Inputs!$H$15:$H$24,MATCH(6,Inputs!$K$15:$K$24,0)),0),0))</x:f>
        <x:v>0</x:v>
      </x:c>
      <x:c r="AO80" s="180" t="n">
        <x:f>MAX(0,AL80+AM80-AN80)</x:f>
        <x:v>0</x:v>
      </x:c>
      <x:c r="AP80" s="180" t="n">
        <x:f>MIN(AO80,MAX(0,$G80-SUM(K80,Q80,W80,AC80,AI80)))</x:f>
        <x:v>0</x:v>
      </x:c>
      <x:c r="AQ80" s="180" t="n">
        <x:f>MAX(0,AO80-AP80)</x:f>
        <x:v>0</x:v>
      </x:c>
      <x:c r="AR80" s="180" t="n">
        <x:f>AW79</x:f>
        <x:v>0</x:v>
      </x:c>
      <x:c r="AS80" s="180" t="n">
        <x:f>IF(AR80&lt;=0,0,AR80*IFERROR(INDEX(Inputs!$E$15:$E$24,MATCH(7,Inputs!$K$15:$K$24,0)),0)/12)</x:f>
        <x:v>0</x:v>
      </x:c>
      <x:c r="AT80" s="180" t="n">
        <x:f>MIN(AR80+AS80,IF(AR80&gt;0,IFERROR(INDEX(Inputs!$H$15:$H$24,MATCH(7,Inputs!$K$15:$K$24,0)),0),0))</x:f>
        <x:v>0</x:v>
      </x:c>
      <x:c r="AU80" s="180" t="n">
        <x:f>MAX(0,AR80+AS80-AT80)</x:f>
        <x:v>0</x:v>
      </x:c>
      <x:c r="AV80" s="180" t="n">
        <x:f>MIN(AU80,MAX(0,$G80-SUM(K80,Q80,W80,AC80,AI80,AO80)))</x:f>
        <x:v>0</x:v>
      </x:c>
      <x:c r="AW80" s="180" t="n">
        <x:f>MAX(0,AU80-AV80)</x:f>
        <x:v>0</x:v>
      </x:c>
      <x:c r="AX80" s="180" t="n">
        <x:f>BC79</x:f>
        <x:v>0</x:v>
      </x:c>
      <x:c r="AY80" s="180" t="n">
        <x:f>IF(AX80&lt;=0,0,AX80*IFERROR(INDEX(Inputs!$E$15:$E$24,MATCH(8,Inputs!$K$15:$K$24,0)),0)/12)</x:f>
        <x:v>0</x:v>
      </x:c>
      <x:c r="AZ80" s="180" t="n">
        <x:f>MIN(AX80+AY80,IF(AX80&gt;0,IFERROR(INDEX(Inputs!$H$15:$H$24,MATCH(8,Inputs!$K$15:$K$24,0)),0),0))</x:f>
        <x:v>0</x:v>
      </x:c>
      <x:c r="BA80" s="180" t="n">
        <x:f>MAX(0,AX80+AY80-AZ80)</x:f>
        <x:v>0</x:v>
      </x:c>
      <x:c r="BB80" s="180" t="n">
        <x:f>MIN(BA80,MAX(0,$G80-SUM(K80,Q80,W80,AC80,AI80,AO80,AU80)))</x:f>
        <x:v>0</x:v>
      </x:c>
      <x:c r="BC80" s="180" t="n">
        <x:f>MAX(0,BA80-BB80)</x:f>
        <x:v>0</x:v>
      </x:c>
      <x:c r="BD80" s="180" t="n">
        <x:f>BI79</x:f>
        <x:v>0</x:v>
      </x:c>
      <x:c r="BE80" s="180" t="n">
        <x:f>IF(BD80&lt;=0,0,BD80*IFERROR(INDEX(Inputs!$E$15:$E$24,MATCH(9,Inputs!$K$15:$K$24,0)),0)/12)</x:f>
        <x:v>0</x:v>
      </x:c>
      <x:c r="BF80" s="180" t="n">
        <x:f>MIN(BD80+BE80,IF(BD80&gt;0,IFERROR(INDEX(Inputs!$H$15:$H$24,MATCH(9,Inputs!$K$15:$K$24,0)),0),0))</x:f>
        <x:v>0</x:v>
      </x:c>
      <x:c r="BG80" s="180" t="n">
        <x:f>MAX(0,BD80+BE80-BF80)</x:f>
        <x:v>0</x:v>
      </x:c>
      <x:c r="BH80" s="180" t="n">
        <x:f>MIN(BG80,MAX(0,$G80-SUM(K80,Q80,W80,AC80,AI80,AO80,AU80,BA80)))</x:f>
        <x:v>0</x:v>
      </x:c>
      <x:c r="BI80" s="180" t="n">
        <x:f>MAX(0,BG80-BH80)</x:f>
        <x:v>0</x:v>
      </x:c>
      <x:c r="BJ80" s="180" t="n">
        <x:f>BO79</x:f>
        <x:v>0</x:v>
      </x:c>
      <x:c r="BK80" s="180" t="n">
        <x:f>IF(BJ80&lt;=0,0,BJ80*IFERROR(INDEX(Inputs!$E$15:$E$24,MATCH(10,Inputs!$K$15:$K$24,0)),0)/12)</x:f>
        <x:v>0</x:v>
      </x:c>
      <x:c r="BL80" s="180" t="n">
        <x:f>MIN(BJ80+BK80,IF(BJ80&gt;0,IFERROR(INDEX(Inputs!$H$15:$H$24,MATCH(10,Inputs!$K$15:$K$24,0)),0),0))</x:f>
        <x:v>0</x:v>
      </x:c>
      <x:c r="BM80" s="180" t="n">
        <x:f>MAX(0,BJ80+BK80-BL80)</x:f>
        <x:v>0</x:v>
      </x:c>
      <x:c r="BN80" s="180" t="n">
        <x:f>MIN(BM80,MAX(0,$G80-SUM(K80,Q80,W80,AC80,AI80,AO80,AU80,BA80,BG80)))</x:f>
        <x:v>0</x:v>
      </x:c>
      <x:c r="BO80" s="192" t="n">
        <x:f>MAX(0,BM80-BN80)</x:f>
        <x:v>0</x:v>
      </x:c>
    </x:row>
    <x:row r="81">
      <x:c r="A81" s="191" t="n">
        <x:f>74</x:f>
        <x:v>74</x:v>
      </x:c>
      <x:c r="B81" s="178" t="n">
        <x:f>EDATE(Inputs!$B$4,A81-1)</x:f>
        <x:v>48441</x:v>
      </x:c>
      <x:c r="C81" s="182" t="n">
        <x:f>SUM(H81,N81,T81,Z81,AF81,AL81,AR81,AX81,BD81,BJ81)</x:f>
        <x:v>0</x:v>
      </x:c>
      <x:c r="D81" s="182" t="n">
        <x:f>SUM(I81,O81,U81,AA81,AG81,AM81,AS81,AY81,BE81,BK81)</x:f>
        <x:v>0</x:v>
      </x:c>
      <x:c r="E81" s="182" t="n">
        <x:f>SUM(J81,P81,V81,AB81,AH81,AN81,AT81,AZ81,BF81,BL81)+SUM(L81,R81,X81,AD81,AJ81,AP81,AV81,BB81,BH81,BN81)</x:f>
        <x:v>0</x:v>
      </x:c>
      <x:c r="F81" s="182" t="n">
        <x:f>SUM(M81,S81,Y81,AE81,AK81,AQ81,AW81,BC81,BI81,BO81)</x:f>
        <x:v>0</x:v>
      </x:c>
      <x:c r="G81" s="182" t="n">
        <x:f>MAX(0,Inputs!$B$12-SUM(J81,P81,V81,AB81,AH81,AN81,AT81,AZ81,BF81,BL81))</x:f>
        <x:v>1150</x:v>
      </x:c>
      <x:c r="H81" s="180" t="n">
        <x:f>M80</x:f>
        <x:v>0</x:v>
      </x:c>
      <x:c r="I81" s="180" t="n">
        <x:f>IF(H81&lt;=0,0,H81*IFERROR(INDEX(Inputs!$E$15:$E$24,MATCH(1,Inputs!$K$15:$K$24,0)),0)/12)</x:f>
        <x:v>0</x:v>
      </x:c>
      <x:c r="J81" s="180" t="n">
        <x:f>MIN(H81+I81,IF(H81&gt;0,IFERROR(INDEX(Inputs!$H$15:$H$24,MATCH(1,Inputs!$K$15:$K$24,0)),0),0))</x:f>
        <x:v>0</x:v>
      </x:c>
      <x:c r="K81" s="180" t="n">
        <x:f>MAX(0,H81+I81-J81)</x:f>
        <x:v>0</x:v>
      </x:c>
      <x:c r="L81" s="180" t="n">
        <x:f>MIN(K81,MAX(0,$G81-0))</x:f>
        <x:v>0</x:v>
      </x:c>
      <x:c r="M81" s="180" t="n">
        <x:f>MAX(0,K81-L81)</x:f>
        <x:v>0</x:v>
      </x:c>
      <x:c r="N81" s="180" t="n">
        <x:f>S80</x:f>
        <x:v>0</x:v>
      </x:c>
      <x:c r="O81" s="180" t="n">
        <x:f>IF(N81&lt;=0,0,N81*IFERROR(INDEX(Inputs!$E$15:$E$24,MATCH(2,Inputs!$K$15:$K$24,0)),0)/12)</x:f>
        <x:v>0</x:v>
      </x:c>
      <x:c r="P81" s="180" t="n">
        <x:f>MIN(N81+O81,IF(N81&gt;0,IFERROR(INDEX(Inputs!$H$15:$H$24,MATCH(2,Inputs!$K$15:$K$24,0)),0),0))</x:f>
        <x:v>0</x:v>
      </x:c>
      <x:c r="Q81" s="180" t="n">
        <x:f>MAX(0,N81+O81-P81)</x:f>
        <x:v>0</x:v>
      </x:c>
      <x:c r="R81" s="180" t="n">
        <x:f>MIN(Q81,MAX(0,$G81-SUM(K81)))</x:f>
        <x:v>0</x:v>
      </x:c>
      <x:c r="S81" s="180" t="n">
        <x:f>MAX(0,Q81-R81)</x:f>
        <x:v>0</x:v>
      </x:c>
      <x:c r="T81" s="180" t="n">
        <x:f>Y80</x:f>
        <x:v>0</x:v>
      </x:c>
      <x:c r="U81" s="180" t="n">
        <x:f>IF(T81&lt;=0,0,T81*IFERROR(INDEX(Inputs!$E$15:$E$24,MATCH(3,Inputs!$K$15:$K$24,0)),0)/12)</x:f>
        <x:v>0</x:v>
      </x:c>
      <x:c r="V81" s="180" t="n">
        <x:f>MIN(T81+U81,IF(T81&gt;0,IFERROR(INDEX(Inputs!$H$15:$H$24,MATCH(3,Inputs!$K$15:$K$24,0)),0),0))</x:f>
        <x:v>0</x:v>
      </x:c>
      <x:c r="W81" s="180" t="n">
        <x:f>MAX(0,T81+U81-V81)</x:f>
        <x:v>0</x:v>
      </x:c>
      <x:c r="X81" s="180" t="n">
        <x:f>MIN(W81,MAX(0,$G81-SUM(K81,Q81)))</x:f>
        <x:v>0</x:v>
      </x:c>
      <x:c r="Y81" s="180" t="n">
        <x:f>MAX(0,W81-X81)</x:f>
        <x:v>0</x:v>
      </x:c>
      <x:c r="Z81" s="180" t="n">
        <x:f>AE80</x:f>
        <x:v>0</x:v>
      </x:c>
      <x:c r="AA81" s="180" t="n">
        <x:f>IF(Z81&lt;=0,0,Z81*IFERROR(INDEX(Inputs!$E$15:$E$24,MATCH(4,Inputs!$K$15:$K$24,0)),0)/12)</x:f>
        <x:v>0</x:v>
      </x:c>
      <x:c r="AB81" s="180" t="n">
        <x:f>MIN(Z81+AA81,IF(Z81&gt;0,IFERROR(INDEX(Inputs!$H$15:$H$24,MATCH(4,Inputs!$K$15:$K$24,0)),0),0))</x:f>
        <x:v>0</x:v>
      </x:c>
      <x:c r="AC81" s="180" t="n">
        <x:f>MAX(0,Z81+AA81-AB81)</x:f>
        <x:v>0</x:v>
      </x:c>
      <x:c r="AD81" s="180" t="n">
        <x:f>MIN(AC81,MAX(0,$G81-SUM(K81,Q81,W81)))</x:f>
        <x:v>0</x:v>
      </x:c>
      <x:c r="AE81" s="180" t="n">
        <x:f>MAX(0,AC81-AD81)</x:f>
        <x:v>0</x:v>
      </x:c>
      <x:c r="AF81" s="180" t="n">
        <x:f>AK80</x:f>
        <x:v>0</x:v>
      </x:c>
      <x:c r="AG81" s="180" t="n">
        <x:f>IF(AF81&lt;=0,0,AF81*IFERROR(INDEX(Inputs!$E$15:$E$24,MATCH(5,Inputs!$K$15:$K$24,0)),0)/12)</x:f>
        <x:v>0</x:v>
      </x:c>
      <x:c r="AH81" s="180" t="n">
        <x:f>MIN(AF81+AG81,IF(AF81&gt;0,IFERROR(INDEX(Inputs!$H$15:$H$24,MATCH(5,Inputs!$K$15:$K$24,0)),0),0))</x:f>
        <x:v>0</x:v>
      </x:c>
      <x:c r="AI81" s="180" t="n">
        <x:f>MAX(0,AF81+AG81-AH81)</x:f>
        <x:v>0</x:v>
      </x:c>
      <x:c r="AJ81" s="180" t="n">
        <x:f>MIN(AI81,MAX(0,$G81-SUM(K81,Q81,W81,AC81)))</x:f>
        <x:v>0</x:v>
      </x:c>
      <x:c r="AK81" s="180" t="n">
        <x:f>MAX(0,AI81-AJ81)</x:f>
        <x:v>0</x:v>
      </x:c>
      <x:c r="AL81" s="180" t="n">
        <x:f>AQ80</x:f>
        <x:v>0</x:v>
      </x:c>
      <x:c r="AM81" s="180" t="n">
        <x:f>IF(AL81&lt;=0,0,AL81*IFERROR(INDEX(Inputs!$E$15:$E$24,MATCH(6,Inputs!$K$15:$K$24,0)),0)/12)</x:f>
        <x:v>0</x:v>
      </x:c>
      <x:c r="AN81" s="180" t="n">
        <x:f>MIN(AL81+AM81,IF(AL81&gt;0,IFERROR(INDEX(Inputs!$H$15:$H$24,MATCH(6,Inputs!$K$15:$K$24,0)),0),0))</x:f>
        <x:v>0</x:v>
      </x:c>
      <x:c r="AO81" s="180" t="n">
        <x:f>MAX(0,AL81+AM81-AN81)</x:f>
        <x:v>0</x:v>
      </x:c>
      <x:c r="AP81" s="180" t="n">
        <x:f>MIN(AO81,MAX(0,$G81-SUM(K81,Q81,W81,AC81,AI81)))</x:f>
        <x:v>0</x:v>
      </x:c>
      <x:c r="AQ81" s="180" t="n">
        <x:f>MAX(0,AO81-AP81)</x:f>
        <x:v>0</x:v>
      </x:c>
      <x:c r="AR81" s="180" t="n">
        <x:f>AW80</x:f>
        <x:v>0</x:v>
      </x:c>
      <x:c r="AS81" s="180" t="n">
        <x:f>IF(AR81&lt;=0,0,AR81*IFERROR(INDEX(Inputs!$E$15:$E$24,MATCH(7,Inputs!$K$15:$K$24,0)),0)/12)</x:f>
        <x:v>0</x:v>
      </x:c>
      <x:c r="AT81" s="180" t="n">
        <x:f>MIN(AR81+AS81,IF(AR81&gt;0,IFERROR(INDEX(Inputs!$H$15:$H$24,MATCH(7,Inputs!$K$15:$K$24,0)),0),0))</x:f>
        <x:v>0</x:v>
      </x:c>
      <x:c r="AU81" s="180" t="n">
        <x:f>MAX(0,AR81+AS81-AT81)</x:f>
        <x:v>0</x:v>
      </x:c>
      <x:c r="AV81" s="180" t="n">
        <x:f>MIN(AU81,MAX(0,$G81-SUM(K81,Q81,W81,AC81,AI81,AO81)))</x:f>
        <x:v>0</x:v>
      </x:c>
      <x:c r="AW81" s="180" t="n">
        <x:f>MAX(0,AU81-AV81)</x:f>
        <x:v>0</x:v>
      </x:c>
      <x:c r="AX81" s="180" t="n">
        <x:f>BC80</x:f>
        <x:v>0</x:v>
      </x:c>
      <x:c r="AY81" s="180" t="n">
        <x:f>IF(AX81&lt;=0,0,AX81*IFERROR(INDEX(Inputs!$E$15:$E$24,MATCH(8,Inputs!$K$15:$K$24,0)),0)/12)</x:f>
        <x:v>0</x:v>
      </x:c>
      <x:c r="AZ81" s="180" t="n">
        <x:f>MIN(AX81+AY81,IF(AX81&gt;0,IFERROR(INDEX(Inputs!$H$15:$H$24,MATCH(8,Inputs!$K$15:$K$24,0)),0),0))</x:f>
        <x:v>0</x:v>
      </x:c>
      <x:c r="BA81" s="180" t="n">
        <x:f>MAX(0,AX81+AY81-AZ81)</x:f>
        <x:v>0</x:v>
      </x:c>
      <x:c r="BB81" s="180" t="n">
        <x:f>MIN(BA81,MAX(0,$G81-SUM(K81,Q81,W81,AC81,AI81,AO81,AU81)))</x:f>
        <x:v>0</x:v>
      </x:c>
      <x:c r="BC81" s="180" t="n">
        <x:f>MAX(0,BA81-BB81)</x:f>
        <x:v>0</x:v>
      </x:c>
      <x:c r="BD81" s="180" t="n">
        <x:f>BI80</x:f>
        <x:v>0</x:v>
      </x:c>
      <x:c r="BE81" s="180" t="n">
        <x:f>IF(BD81&lt;=0,0,BD81*IFERROR(INDEX(Inputs!$E$15:$E$24,MATCH(9,Inputs!$K$15:$K$24,0)),0)/12)</x:f>
        <x:v>0</x:v>
      </x:c>
      <x:c r="BF81" s="180" t="n">
        <x:f>MIN(BD81+BE81,IF(BD81&gt;0,IFERROR(INDEX(Inputs!$H$15:$H$24,MATCH(9,Inputs!$K$15:$K$24,0)),0),0))</x:f>
        <x:v>0</x:v>
      </x:c>
      <x:c r="BG81" s="180" t="n">
        <x:f>MAX(0,BD81+BE81-BF81)</x:f>
        <x:v>0</x:v>
      </x:c>
      <x:c r="BH81" s="180" t="n">
        <x:f>MIN(BG81,MAX(0,$G81-SUM(K81,Q81,W81,AC81,AI81,AO81,AU81,BA81)))</x:f>
        <x:v>0</x:v>
      </x:c>
      <x:c r="BI81" s="180" t="n">
        <x:f>MAX(0,BG81-BH81)</x:f>
        <x:v>0</x:v>
      </x:c>
      <x:c r="BJ81" s="180" t="n">
        <x:f>BO80</x:f>
        <x:v>0</x:v>
      </x:c>
      <x:c r="BK81" s="180" t="n">
        <x:f>IF(BJ81&lt;=0,0,BJ81*IFERROR(INDEX(Inputs!$E$15:$E$24,MATCH(10,Inputs!$K$15:$K$24,0)),0)/12)</x:f>
        <x:v>0</x:v>
      </x:c>
      <x:c r="BL81" s="180" t="n">
        <x:f>MIN(BJ81+BK81,IF(BJ81&gt;0,IFERROR(INDEX(Inputs!$H$15:$H$24,MATCH(10,Inputs!$K$15:$K$24,0)),0),0))</x:f>
        <x:v>0</x:v>
      </x:c>
      <x:c r="BM81" s="180" t="n">
        <x:f>MAX(0,BJ81+BK81-BL81)</x:f>
        <x:v>0</x:v>
      </x:c>
      <x:c r="BN81" s="180" t="n">
        <x:f>MIN(BM81,MAX(0,$G81-SUM(K81,Q81,W81,AC81,AI81,AO81,AU81,BA81,BG81)))</x:f>
        <x:v>0</x:v>
      </x:c>
      <x:c r="BO81" s="192" t="n">
        <x:f>MAX(0,BM81-BN81)</x:f>
        <x:v>0</x:v>
      </x:c>
    </x:row>
    <x:row r="82">
      <x:c r="A82" s="191" t="n">
        <x:f>75</x:f>
        <x:v>75</x:v>
      </x:c>
      <x:c r="B82" s="178" t="n">
        <x:f>EDATE(Inputs!$B$4,A82-1)</x:f>
        <x:v>48472</x:v>
      </x:c>
      <x:c r="C82" s="182" t="n">
        <x:f>SUM(H82,N82,T82,Z82,AF82,AL82,AR82,AX82,BD82,BJ82)</x:f>
        <x:v>0</x:v>
      </x:c>
      <x:c r="D82" s="182" t="n">
        <x:f>SUM(I82,O82,U82,AA82,AG82,AM82,AS82,AY82,BE82,BK82)</x:f>
        <x:v>0</x:v>
      </x:c>
      <x:c r="E82" s="182" t="n">
        <x:f>SUM(J82,P82,V82,AB82,AH82,AN82,AT82,AZ82,BF82,BL82)+SUM(L82,R82,X82,AD82,AJ82,AP82,AV82,BB82,BH82,BN82)</x:f>
        <x:v>0</x:v>
      </x:c>
      <x:c r="F82" s="182" t="n">
        <x:f>SUM(M82,S82,Y82,AE82,AK82,AQ82,AW82,BC82,BI82,BO82)</x:f>
        <x:v>0</x:v>
      </x:c>
      <x:c r="G82" s="182" t="n">
        <x:f>MAX(0,Inputs!$B$12-SUM(J82,P82,V82,AB82,AH82,AN82,AT82,AZ82,BF82,BL82))</x:f>
        <x:v>1150</x:v>
      </x:c>
      <x:c r="H82" s="180" t="n">
        <x:f>M81</x:f>
        <x:v>0</x:v>
      </x:c>
      <x:c r="I82" s="180" t="n">
        <x:f>IF(H82&lt;=0,0,H82*IFERROR(INDEX(Inputs!$E$15:$E$24,MATCH(1,Inputs!$K$15:$K$24,0)),0)/12)</x:f>
        <x:v>0</x:v>
      </x:c>
      <x:c r="J82" s="180" t="n">
        <x:f>MIN(H82+I82,IF(H82&gt;0,IFERROR(INDEX(Inputs!$H$15:$H$24,MATCH(1,Inputs!$K$15:$K$24,0)),0),0))</x:f>
        <x:v>0</x:v>
      </x:c>
      <x:c r="K82" s="180" t="n">
        <x:f>MAX(0,H82+I82-J82)</x:f>
        <x:v>0</x:v>
      </x:c>
      <x:c r="L82" s="180" t="n">
        <x:f>MIN(K82,MAX(0,$G82-0))</x:f>
        <x:v>0</x:v>
      </x:c>
      <x:c r="M82" s="180" t="n">
        <x:f>MAX(0,K82-L82)</x:f>
        <x:v>0</x:v>
      </x:c>
      <x:c r="N82" s="180" t="n">
        <x:f>S81</x:f>
        <x:v>0</x:v>
      </x:c>
      <x:c r="O82" s="180" t="n">
        <x:f>IF(N82&lt;=0,0,N82*IFERROR(INDEX(Inputs!$E$15:$E$24,MATCH(2,Inputs!$K$15:$K$24,0)),0)/12)</x:f>
        <x:v>0</x:v>
      </x:c>
      <x:c r="P82" s="180" t="n">
        <x:f>MIN(N82+O82,IF(N82&gt;0,IFERROR(INDEX(Inputs!$H$15:$H$24,MATCH(2,Inputs!$K$15:$K$24,0)),0),0))</x:f>
        <x:v>0</x:v>
      </x:c>
      <x:c r="Q82" s="180" t="n">
        <x:f>MAX(0,N82+O82-P82)</x:f>
        <x:v>0</x:v>
      </x:c>
      <x:c r="R82" s="180" t="n">
        <x:f>MIN(Q82,MAX(0,$G82-SUM(K82)))</x:f>
        <x:v>0</x:v>
      </x:c>
      <x:c r="S82" s="180" t="n">
        <x:f>MAX(0,Q82-R82)</x:f>
        <x:v>0</x:v>
      </x:c>
      <x:c r="T82" s="180" t="n">
        <x:f>Y81</x:f>
        <x:v>0</x:v>
      </x:c>
      <x:c r="U82" s="180" t="n">
        <x:f>IF(T82&lt;=0,0,T82*IFERROR(INDEX(Inputs!$E$15:$E$24,MATCH(3,Inputs!$K$15:$K$24,0)),0)/12)</x:f>
        <x:v>0</x:v>
      </x:c>
      <x:c r="V82" s="180" t="n">
        <x:f>MIN(T82+U82,IF(T82&gt;0,IFERROR(INDEX(Inputs!$H$15:$H$24,MATCH(3,Inputs!$K$15:$K$24,0)),0),0))</x:f>
        <x:v>0</x:v>
      </x:c>
      <x:c r="W82" s="180" t="n">
        <x:f>MAX(0,T82+U82-V82)</x:f>
        <x:v>0</x:v>
      </x:c>
      <x:c r="X82" s="180" t="n">
        <x:f>MIN(W82,MAX(0,$G82-SUM(K82,Q82)))</x:f>
        <x:v>0</x:v>
      </x:c>
      <x:c r="Y82" s="180" t="n">
        <x:f>MAX(0,W82-X82)</x:f>
        <x:v>0</x:v>
      </x:c>
      <x:c r="Z82" s="180" t="n">
        <x:f>AE81</x:f>
        <x:v>0</x:v>
      </x:c>
      <x:c r="AA82" s="180" t="n">
        <x:f>IF(Z82&lt;=0,0,Z82*IFERROR(INDEX(Inputs!$E$15:$E$24,MATCH(4,Inputs!$K$15:$K$24,0)),0)/12)</x:f>
        <x:v>0</x:v>
      </x:c>
      <x:c r="AB82" s="180" t="n">
        <x:f>MIN(Z82+AA82,IF(Z82&gt;0,IFERROR(INDEX(Inputs!$H$15:$H$24,MATCH(4,Inputs!$K$15:$K$24,0)),0),0))</x:f>
        <x:v>0</x:v>
      </x:c>
      <x:c r="AC82" s="180" t="n">
        <x:f>MAX(0,Z82+AA82-AB82)</x:f>
        <x:v>0</x:v>
      </x:c>
      <x:c r="AD82" s="180" t="n">
        <x:f>MIN(AC82,MAX(0,$G82-SUM(K82,Q82,W82)))</x:f>
        <x:v>0</x:v>
      </x:c>
      <x:c r="AE82" s="180" t="n">
        <x:f>MAX(0,AC82-AD82)</x:f>
        <x:v>0</x:v>
      </x:c>
      <x:c r="AF82" s="180" t="n">
        <x:f>AK81</x:f>
        <x:v>0</x:v>
      </x:c>
      <x:c r="AG82" s="180" t="n">
        <x:f>IF(AF82&lt;=0,0,AF82*IFERROR(INDEX(Inputs!$E$15:$E$24,MATCH(5,Inputs!$K$15:$K$24,0)),0)/12)</x:f>
        <x:v>0</x:v>
      </x:c>
      <x:c r="AH82" s="180" t="n">
        <x:f>MIN(AF82+AG82,IF(AF82&gt;0,IFERROR(INDEX(Inputs!$H$15:$H$24,MATCH(5,Inputs!$K$15:$K$24,0)),0),0))</x:f>
        <x:v>0</x:v>
      </x:c>
      <x:c r="AI82" s="180" t="n">
        <x:f>MAX(0,AF82+AG82-AH82)</x:f>
        <x:v>0</x:v>
      </x:c>
      <x:c r="AJ82" s="180" t="n">
        <x:f>MIN(AI82,MAX(0,$G82-SUM(K82,Q82,W82,AC82)))</x:f>
        <x:v>0</x:v>
      </x:c>
      <x:c r="AK82" s="180" t="n">
        <x:f>MAX(0,AI82-AJ82)</x:f>
        <x:v>0</x:v>
      </x:c>
      <x:c r="AL82" s="180" t="n">
        <x:f>AQ81</x:f>
        <x:v>0</x:v>
      </x:c>
      <x:c r="AM82" s="180" t="n">
        <x:f>IF(AL82&lt;=0,0,AL82*IFERROR(INDEX(Inputs!$E$15:$E$24,MATCH(6,Inputs!$K$15:$K$24,0)),0)/12)</x:f>
        <x:v>0</x:v>
      </x:c>
      <x:c r="AN82" s="180" t="n">
        <x:f>MIN(AL82+AM82,IF(AL82&gt;0,IFERROR(INDEX(Inputs!$H$15:$H$24,MATCH(6,Inputs!$K$15:$K$24,0)),0),0))</x:f>
        <x:v>0</x:v>
      </x:c>
      <x:c r="AO82" s="180" t="n">
        <x:f>MAX(0,AL82+AM82-AN82)</x:f>
        <x:v>0</x:v>
      </x:c>
      <x:c r="AP82" s="180" t="n">
        <x:f>MIN(AO82,MAX(0,$G82-SUM(K82,Q82,W82,AC82,AI82)))</x:f>
        <x:v>0</x:v>
      </x:c>
      <x:c r="AQ82" s="180" t="n">
        <x:f>MAX(0,AO82-AP82)</x:f>
        <x:v>0</x:v>
      </x:c>
      <x:c r="AR82" s="180" t="n">
        <x:f>AW81</x:f>
        <x:v>0</x:v>
      </x:c>
      <x:c r="AS82" s="180" t="n">
        <x:f>IF(AR82&lt;=0,0,AR82*IFERROR(INDEX(Inputs!$E$15:$E$24,MATCH(7,Inputs!$K$15:$K$24,0)),0)/12)</x:f>
        <x:v>0</x:v>
      </x:c>
      <x:c r="AT82" s="180" t="n">
        <x:f>MIN(AR82+AS82,IF(AR82&gt;0,IFERROR(INDEX(Inputs!$H$15:$H$24,MATCH(7,Inputs!$K$15:$K$24,0)),0),0))</x:f>
        <x:v>0</x:v>
      </x:c>
      <x:c r="AU82" s="180" t="n">
        <x:f>MAX(0,AR82+AS82-AT82)</x:f>
        <x:v>0</x:v>
      </x:c>
      <x:c r="AV82" s="180" t="n">
        <x:f>MIN(AU82,MAX(0,$G82-SUM(K82,Q82,W82,AC82,AI82,AO82)))</x:f>
        <x:v>0</x:v>
      </x:c>
      <x:c r="AW82" s="180" t="n">
        <x:f>MAX(0,AU82-AV82)</x:f>
        <x:v>0</x:v>
      </x:c>
      <x:c r="AX82" s="180" t="n">
        <x:f>BC81</x:f>
        <x:v>0</x:v>
      </x:c>
      <x:c r="AY82" s="180" t="n">
        <x:f>IF(AX82&lt;=0,0,AX82*IFERROR(INDEX(Inputs!$E$15:$E$24,MATCH(8,Inputs!$K$15:$K$24,0)),0)/12)</x:f>
        <x:v>0</x:v>
      </x:c>
      <x:c r="AZ82" s="180" t="n">
        <x:f>MIN(AX82+AY82,IF(AX82&gt;0,IFERROR(INDEX(Inputs!$H$15:$H$24,MATCH(8,Inputs!$K$15:$K$24,0)),0),0))</x:f>
        <x:v>0</x:v>
      </x:c>
      <x:c r="BA82" s="180" t="n">
        <x:f>MAX(0,AX82+AY82-AZ82)</x:f>
        <x:v>0</x:v>
      </x:c>
      <x:c r="BB82" s="180" t="n">
        <x:f>MIN(BA82,MAX(0,$G82-SUM(K82,Q82,W82,AC82,AI82,AO82,AU82)))</x:f>
        <x:v>0</x:v>
      </x:c>
      <x:c r="BC82" s="180" t="n">
        <x:f>MAX(0,BA82-BB82)</x:f>
        <x:v>0</x:v>
      </x:c>
      <x:c r="BD82" s="180" t="n">
        <x:f>BI81</x:f>
        <x:v>0</x:v>
      </x:c>
      <x:c r="BE82" s="180" t="n">
        <x:f>IF(BD82&lt;=0,0,BD82*IFERROR(INDEX(Inputs!$E$15:$E$24,MATCH(9,Inputs!$K$15:$K$24,0)),0)/12)</x:f>
        <x:v>0</x:v>
      </x:c>
      <x:c r="BF82" s="180" t="n">
        <x:f>MIN(BD82+BE82,IF(BD82&gt;0,IFERROR(INDEX(Inputs!$H$15:$H$24,MATCH(9,Inputs!$K$15:$K$24,0)),0),0))</x:f>
        <x:v>0</x:v>
      </x:c>
      <x:c r="BG82" s="180" t="n">
        <x:f>MAX(0,BD82+BE82-BF82)</x:f>
        <x:v>0</x:v>
      </x:c>
      <x:c r="BH82" s="180" t="n">
        <x:f>MIN(BG82,MAX(0,$G82-SUM(K82,Q82,W82,AC82,AI82,AO82,AU82,BA82)))</x:f>
        <x:v>0</x:v>
      </x:c>
      <x:c r="BI82" s="180" t="n">
        <x:f>MAX(0,BG82-BH82)</x:f>
        <x:v>0</x:v>
      </x:c>
      <x:c r="BJ82" s="180" t="n">
        <x:f>BO81</x:f>
        <x:v>0</x:v>
      </x:c>
      <x:c r="BK82" s="180" t="n">
        <x:f>IF(BJ82&lt;=0,0,BJ82*IFERROR(INDEX(Inputs!$E$15:$E$24,MATCH(10,Inputs!$K$15:$K$24,0)),0)/12)</x:f>
        <x:v>0</x:v>
      </x:c>
      <x:c r="BL82" s="180" t="n">
        <x:f>MIN(BJ82+BK82,IF(BJ82&gt;0,IFERROR(INDEX(Inputs!$H$15:$H$24,MATCH(10,Inputs!$K$15:$K$24,0)),0),0))</x:f>
        <x:v>0</x:v>
      </x:c>
      <x:c r="BM82" s="180" t="n">
        <x:f>MAX(0,BJ82+BK82-BL82)</x:f>
        <x:v>0</x:v>
      </x:c>
      <x:c r="BN82" s="180" t="n">
        <x:f>MIN(BM82,MAX(0,$G82-SUM(K82,Q82,W82,AC82,AI82,AO82,AU82,BA82,BG82)))</x:f>
        <x:v>0</x:v>
      </x:c>
      <x:c r="BO82" s="192" t="n">
        <x:f>MAX(0,BM82-BN82)</x:f>
        <x:v>0</x:v>
      </x:c>
    </x:row>
    <x:row r="83">
      <x:c r="A83" s="191" t="n">
        <x:f>76</x:f>
        <x:v>76</x:v>
      </x:c>
      <x:c r="B83" s="178" t="n">
        <x:f>EDATE(Inputs!$B$4,A83-1)</x:f>
        <x:v>48502</x:v>
      </x:c>
      <x:c r="C83" s="182" t="n">
        <x:f>SUM(H83,N83,T83,Z83,AF83,AL83,AR83,AX83,BD83,BJ83)</x:f>
        <x:v>0</x:v>
      </x:c>
      <x:c r="D83" s="182" t="n">
        <x:f>SUM(I83,O83,U83,AA83,AG83,AM83,AS83,AY83,BE83,BK83)</x:f>
        <x:v>0</x:v>
      </x:c>
      <x:c r="E83" s="182" t="n">
        <x:f>SUM(J83,P83,V83,AB83,AH83,AN83,AT83,AZ83,BF83,BL83)+SUM(L83,R83,X83,AD83,AJ83,AP83,AV83,BB83,BH83,BN83)</x:f>
        <x:v>0</x:v>
      </x:c>
      <x:c r="F83" s="182" t="n">
        <x:f>SUM(M83,S83,Y83,AE83,AK83,AQ83,AW83,BC83,BI83,BO83)</x:f>
        <x:v>0</x:v>
      </x:c>
      <x:c r="G83" s="182" t="n">
        <x:f>MAX(0,Inputs!$B$12-SUM(J83,P83,V83,AB83,AH83,AN83,AT83,AZ83,BF83,BL83))</x:f>
        <x:v>1150</x:v>
      </x:c>
      <x:c r="H83" s="180" t="n">
        <x:f>M82</x:f>
        <x:v>0</x:v>
      </x:c>
      <x:c r="I83" s="180" t="n">
        <x:f>IF(H83&lt;=0,0,H83*IFERROR(INDEX(Inputs!$E$15:$E$24,MATCH(1,Inputs!$K$15:$K$24,0)),0)/12)</x:f>
        <x:v>0</x:v>
      </x:c>
      <x:c r="J83" s="180" t="n">
        <x:f>MIN(H83+I83,IF(H83&gt;0,IFERROR(INDEX(Inputs!$H$15:$H$24,MATCH(1,Inputs!$K$15:$K$24,0)),0),0))</x:f>
        <x:v>0</x:v>
      </x:c>
      <x:c r="K83" s="180" t="n">
        <x:f>MAX(0,H83+I83-J83)</x:f>
        <x:v>0</x:v>
      </x:c>
      <x:c r="L83" s="180" t="n">
        <x:f>MIN(K83,MAX(0,$G83-0))</x:f>
        <x:v>0</x:v>
      </x:c>
      <x:c r="M83" s="180" t="n">
        <x:f>MAX(0,K83-L83)</x:f>
        <x:v>0</x:v>
      </x:c>
      <x:c r="N83" s="180" t="n">
        <x:f>S82</x:f>
        <x:v>0</x:v>
      </x:c>
      <x:c r="O83" s="180" t="n">
        <x:f>IF(N83&lt;=0,0,N83*IFERROR(INDEX(Inputs!$E$15:$E$24,MATCH(2,Inputs!$K$15:$K$24,0)),0)/12)</x:f>
        <x:v>0</x:v>
      </x:c>
      <x:c r="P83" s="180" t="n">
        <x:f>MIN(N83+O83,IF(N83&gt;0,IFERROR(INDEX(Inputs!$H$15:$H$24,MATCH(2,Inputs!$K$15:$K$24,0)),0),0))</x:f>
        <x:v>0</x:v>
      </x:c>
      <x:c r="Q83" s="180" t="n">
        <x:f>MAX(0,N83+O83-P83)</x:f>
        <x:v>0</x:v>
      </x:c>
      <x:c r="R83" s="180" t="n">
        <x:f>MIN(Q83,MAX(0,$G83-SUM(K83)))</x:f>
        <x:v>0</x:v>
      </x:c>
      <x:c r="S83" s="180" t="n">
        <x:f>MAX(0,Q83-R83)</x:f>
        <x:v>0</x:v>
      </x:c>
      <x:c r="T83" s="180" t="n">
        <x:f>Y82</x:f>
        <x:v>0</x:v>
      </x:c>
      <x:c r="U83" s="180" t="n">
        <x:f>IF(T83&lt;=0,0,T83*IFERROR(INDEX(Inputs!$E$15:$E$24,MATCH(3,Inputs!$K$15:$K$24,0)),0)/12)</x:f>
        <x:v>0</x:v>
      </x:c>
      <x:c r="V83" s="180" t="n">
        <x:f>MIN(T83+U83,IF(T83&gt;0,IFERROR(INDEX(Inputs!$H$15:$H$24,MATCH(3,Inputs!$K$15:$K$24,0)),0),0))</x:f>
        <x:v>0</x:v>
      </x:c>
      <x:c r="W83" s="180" t="n">
        <x:f>MAX(0,T83+U83-V83)</x:f>
        <x:v>0</x:v>
      </x:c>
      <x:c r="X83" s="180" t="n">
        <x:f>MIN(W83,MAX(0,$G83-SUM(K83,Q83)))</x:f>
        <x:v>0</x:v>
      </x:c>
      <x:c r="Y83" s="180" t="n">
        <x:f>MAX(0,W83-X83)</x:f>
        <x:v>0</x:v>
      </x:c>
      <x:c r="Z83" s="180" t="n">
        <x:f>AE82</x:f>
        <x:v>0</x:v>
      </x:c>
      <x:c r="AA83" s="180" t="n">
        <x:f>IF(Z83&lt;=0,0,Z83*IFERROR(INDEX(Inputs!$E$15:$E$24,MATCH(4,Inputs!$K$15:$K$24,0)),0)/12)</x:f>
        <x:v>0</x:v>
      </x:c>
      <x:c r="AB83" s="180" t="n">
        <x:f>MIN(Z83+AA83,IF(Z83&gt;0,IFERROR(INDEX(Inputs!$H$15:$H$24,MATCH(4,Inputs!$K$15:$K$24,0)),0),0))</x:f>
        <x:v>0</x:v>
      </x:c>
      <x:c r="AC83" s="180" t="n">
        <x:f>MAX(0,Z83+AA83-AB83)</x:f>
        <x:v>0</x:v>
      </x:c>
      <x:c r="AD83" s="180" t="n">
        <x:f>MIN(AC83,MAX(0,$G83-SUM(K83,Q83,W83)))</x:f>
        <x:v>0</x:v>
      </x:c>
      <x:c r="AE83" s="180" t="n">
        <x:f>MAX(0,AC83-AD83)</x:f>
        <x:v>0</x:v>
      </x:c>
      <x:c r="AF83" s="180" t="n">
        <x:f>AK82</x:f>
        <x:v>0</x:v>
      </x:c>
      <x:c r="AG83" s="180" t="n">
        <x:f>IF(AF83&lt;=0,0,AF83*IFERROR(INDEX(Inputs!$E$15:$E$24,MATCH(5,Inputs!$K$15:$K$24,0)),0)/12)</x:f>
        <x:v>0</x:v>
      </x:c>
      <x:c r="AH83" s="180" t="n">
        <x:f>MIN(AF83+AG83,IF(AF83&gt;0,IFERROR(INDEX(Inputs!$H$15:$H$24,MATCH(5,Inputs!$K$15:$K$24,0)),0),0))</x:f>
        <x:v>0</x:v>
      </x:c>
      <x:c r="AI83" s="180" t="n">
        <x:f>MAX(0,AF83+AG83-AH83)</x:f>
        <x:v>0</x:v>
      </x:c>
      <x:c r="AJ83" s="180" t="n">
        <x:f>MIN(AI83,MAX(0,$G83-SUM(K83,Q83,W83,AC83)))</x:f>
        <x:v>0</x:v>
      </x:c>
      <x:c r="AK83" s="180" t="n">
        <x:f>MAX(0,AI83-AJ83)</x:f>
        <x:v>0</x:v>
      </x:c>
      <x:c r="AL83" s="180" t="n">
        <x:f>AQ82</x:f>
        <x:v>0</x:v>
      </x:c>
      <x:c r="AM83" s="180" t="n">
        <x:f>IF(AL83&lt;=0,0,AL83*IFERROR(INDEX(Inputs!$E$15:$E$24,MATCH(6,Inputs!$K$15:$K$24,0)),0)/12)</x:f>
        <x:v>0</x:v>
      </x:c>
      <x:c r="AN83" s="180" t="n">
        <x:f>MIN(AL83+AM83,IF(AL83&gt;0,IFERROR(INDEX(Inputs!$H$15:$H$24,MATCH(6,Inputs!$K$15:$K$24,0)),0),0))</x:f>
        <x:v>0</x:v>
      </x:c>
      <x:c r="AO83" s="180" t="n">
        <x:f>MAX(0,AL83+AM83-AN83)</x:f>
        <x:v>0</x:v>
      </x:c>
      <x:c r="AP83" s="180" t="n">
        <x:f>MIN(AO83,MAX(0,$G83-SUM(K83,Q83,W83,AC83,AI83)))</x:f>
        <x:v>0</x:v>
      </x:c>
      <x:c r="AQ83" s="180" t="n">
        <x:f>MAX(0,AO83-AP83)</x:f>
        <x:v>0</x:v>
      </x:c>
      <x:c r="AR83" s="180" t="n">
        <x:f>AW82</x:f>
        <x:v>0</x:v>
      </x:c>
      <x:c r="AS83" s="180" t="n">
        <x:f>IF(AR83&lt;=0,0,AR83*IFERROR(INDEX(Inputs!$E$15:$E$24,MATCH(7,Inputs!$K$15:$K$24,0)),0)/12)</x:f>
        <x:v>0</x:v>
      </x:c>
      <x:c r="AT83" s="180" t="n">
        <x:f>MIN(AR83+AS83,IF(AR83&gt;0,IFERROR(INDEX(Inputs!$H$15:$H$24,MATCH(7,Inputs!$K$15:$K$24,0)),0),0))</x:f>
        <x:v>0</x:v>
      </x:c>
      <x:c r="AU83" s="180" t="n">
        <x:f>MAX(0,AR83+AS83-AT83)</x:f>
        <x:v>0</x:v>
      </x:c>
      <x:c r="AV83" s="180" t="n">
        <x:f>MIN(AU83,MAX(0,$G83-SUM(K83,Q83,W83,AC83,AI83,AO83)))</x:f>
        <x:v>0</x:v>
      </x:c>
      <x:c r="AW83" s="180" t="n">
        <x:f>MAX(0,AU83-AV83)</x:f>
        <x:v>0</x:v>
      </x:c>
      <x:c r="AX83" s="180" t="n">
        <x:f>BC82</x:f>
        <x:v>0</x:v>
      </x:c>
      <x:c r="AY83" s="180" t="n">
        <x:f>IF(AX83&lt;=0,0,AX83*IFERROR(INDEX(Inputs!$E$15:$E$24,MATCH(8,Inputs!$K$15:$K$24,0)),0)/12)</x:f>
        <x:v>0</x:v>
      </x:c>
      <x:c r="AZ83" s="180" t="n">
        <x:f>MIN(AX83+AY83,IF(AX83&gt;0,IFERROR(INDEX(Inputs!$H$15:$H$24,MATCH(8,Inputs!$K$15:$K$24,0)),0),0))</x:f>
        <x:v>0</x:v>
      </x:c>
      <x:c r="BA83" s="180" t="n">
        <x:f>MAX(0,AX83+AY83-AZ83)</x:f>
        <x:v>0</x:v>
      </x:c>
      <x:c r="BB83" s="180" t="n">
        <x:f>MIN(BA83,MAX(0,$G83-SUM(K83,Q83,W83,AC83,AI83,AO83,AU83)))</x:f>
        <x:v>0</x:v>
      </x:c>
      <x:c r="BC83" s="180" t="n">
        <x:f>MAX(0,BA83-BB83)</x:f>
        <x:v>0</x:v>
      </x:c>
      <x:c r="BD83" s="180" t="n">
        <x:f>BI82</x:f>
        <x:v>0</x:v>
      </x:c>
      <x:c r="BE83" s="180" t="n">
        <x:f>IF(BD83&lt;=0,0,BD83*IFERROR(INDEX(Inputs!$E$15:$E$24,MATCH(9,Inputs!$K$15:$K$24,0)),0)/12)</x:f>
        <x:v>0</x:v>
      </x:c>
      <x:c r="BF83" s="180" t="n">
        <x:f>MIN(BD83+BE83,IF(BD83&gt;0,IFERROR(INDEX(Inputs!$H$15:$H$24,MATCH(9,Inputs!$K$15:$K$24,0)),0),0))</x:f>
        <x:v>0</x:v>
      </x:c>
      <x:c r="BG83" s="180" t="n">
        <x:f>MAX(0,BD83+BE83-BF83)</x:f>
        <x:v>0</x:v>
      </x:c>
      <x:c r="BH83" s="180" t="n">
        <x:f>MIN(BG83,MAX(0,$G83-SUM(K83,Q83,W83,AC83,AI83,AO83,AU83,BA83)))</x:f>
        <x:v>0</x:v>
      </x:c>
      <x:c r="BI83" s="180" t="n">
        <x:f>MAX(0,BG83-BH83)</x:f>
        <x:v>0</x:v>
      </x:c>
      <x:c r="BJ83" s="180" t="n">
        <x:f>BO82</x:f>
        <x:v>0</x:v>
      </x:c>
      <x:c r="BK83" s="180" t="n">
        <x:f>IF(BJ83&lt;=0,0,BJ83*IFERROR(INDEX(Inputs!$E$15:$E$24,MATCH(10,Inputs!$K$15:$K$24,0)),0)/12)</x:f>
        <x:v>0</x:v>
      </x:c>
      <x:c r="BL83" s="180" t="n">
        <x:f>MIN(BJ83+BK83,IF(BJ83&gt;0,IFERROR(INDEX(Inputs!$H$15:$H$24,MATCH(10,Inputs!$K$15:$K$24,0)),0),0))</x:f>
        <x:v>0</x:v>
      </x:c>
      <x:c r="BM83" s="180" t="n">
        <x:f>MAX(0,BJ83+BK83-BL83)</x:f>
        <x:v>0</x:v>
      </x:c>
      <x:c r="BN83" s="180" t="n">
        <x:f>MIN(BM83,MAX(0,$G83-SUM(K83,Q83,W83,AC83,AI83,AO83,AU83,BA83,BG83)))</x:f>
        <x:v>0</x:v>
      </x:c>
      <x:c r="BO83" s="192" t="n">
        <x:f>MAX(0,BM83-BN83)</x:f>
        <x:v>0</x:v>
      </x:c>
    </x:row>
    <x:row r="84">
      <x:c r="A84" s="191" t="n">
        <x:f>77</x:f>
        <x:v>77</x:v>
      </x:c>
      <x:c r="B84" s="178" t="n">
        <x:f>EDATE(Inputs!$B$4,A84-1)</x:f>
        <x:v>48533</x:v>
      </x:c>
      <x:c r="C84" s="182" t="n">
        <x:f>SUM(H84,N84,T84,Z84,AF84,AL84,AR84,AX84,BD84,BJ84)</x:f>
        <x:v>0</x:v>
      </x:c>
      <x:c r="D84" s="182" t="n">
        <x:f>SUM(I84,O84,U84,AA84,AG84,AM84,AS84,AY84,BE84,BK84)</x:f>
        <x:v>0</x:v>
      </x:c>
      <x:c r="E84" s="182" t="n">
        <x:f>SUM(J84,P84,V84,AB84,AH84,AN84,AT84,AZ84,BF84,BL84)+SUM(L84,R84,X84,AD84,AJ84,AP84,AV84,BB84,BH84,BN84)</x:f>
        <x:v>0</x:v>
      </x:c>
      <x:c r="F84" s="182" t="n">
        <x:f>SUM(M84,S84,Y84,AE84,AK84,AQ84,AW84,BC84,BI84,BO84)</x:f>
        <x:v>0</x:v>
      </x:c>
      <x:c r="G84" s="182" t="n">
        <x:f>MAX(0,Inputs!$B$12-SUM(J84,P84,V84,AB84,AH84,AN84,AT84,AZ84,BF84,BL84))</x:f>
        <x:v>1150</x:v>
      </x:c>
      <x:c r="H84" s="180" t="n">
        <x:f>M83</x:f>
        <x:v>0</x:v>
      </x:c>
      <x:c r="I84" s="180" t="n">
        <x:f>IF(H84&lt;=0,0,H84*IFERROR(INDEX(Inputs!$E$15:$E$24,MATCH(1,Inputs!$K$15:$K$24,0)),0)/12)</x:f>
        <x:v>0</x:v>
      </x:c>
      <x:c r="J84" s="180" t="n">
        <x:f>MIN(H84+I84,IF(H84&gt;0,IFERROR(INDEX(Inputs!$H$15:$H$24,MATCH(1,Inputs!$K$15:$K$24,0)),0),0))</x:f>
        <x:v>0</x:v>
      </x:c>
      <x:c r="K84" s="180" t="n">
        <x:f>MAX(0,H84+I84-J84)</x:f>
        <x:v>0</x:v>
      </x:c>
      <x:c r="L84" s="180" t="n">
        <x:f>MIN(K84,MAX(0,$G84-0))</x:f>
        <x:v>0</x:v>
      </x:c>
      <x:c r="M84" s="180" t="n">
        <x:f>MAX(0,K84-L84)</x:f>
        <x:v>0</x:v>
      </x:c>
      <x:c r="N84" s="180" t="n">
        <x:f>S83</x:f>
        <x:v>0</x:v>
      </x:c>
      <x:c r="O84" s="180" t="n">
        <x:f>IF(N84&lt;=0,0,N84*IFERROR(INDEX(Inputs!$E$15:$E$24,MATCH(2,Inputs!$K$15:$K$24,0)),0)/12)</x:f>
        <x:v>0</x:v>
      </x:c>
      <x:c r="P84" s="180" t="n">
        <x:f>MIN(N84+O84,IF(N84&gt;0,IFERROR(INDEX(Inputs!$H$15:$H$24,MATCH(2,Inputs!$K$15:$K$24,0)),0),0))</x:f>
        <x:v>0</x:v>
      </x:c>
      <x:c r="Q84" s="180" t="n">
        <x:f>MAX(0,N84+O84-P84)</x:f>
        <x:v>0</x:v>
      </x:c>
      <x:c r="R84" s="180" t="n">
        <x:f>MIN(Q84,MAX(0,$G84-SUM(K84)))</x:f>
        <x:v>0</x:v>
      </x:c>
      <x:c r="S84" s="180" t="n">
        <x:f>MAX(0,Q84-R84)</x:f>
        <x:v>0</x:v>
      </x:c>
      <x:c r="T84" s="180" t="n">
        <x:f>Y83</x:f>
        <x:v>0</x:v>
      </x:c>
      <x:c r="U84" s="180" t="n">
        <x:f>IF(T84&lt;=0,0,T84*IFERROR(INDEX(Inputs!$E$15:$E$24,MATCH(3,Inputs!$K$15:$K$24,0)),0)/12)</x:f>
        <x:v>0</x:v>
      </x:c>
      <x:c r="V84" s="180" t="n">
        <x:f>MIN(T84+U84,IF(T84&gt;0,IFERROR(INDEX(Inputs!$H$15:$H$24,MATCH(3,Inputs!$K$15:$K$24,0)),0),0))</x:f>
        <x:v>0</x:v>
      </x:c>
      <x:c r="W84" s="180" t="n">
        <x:f>MAX(0,T84+U84-V84)</x:f>
        <x:v>0</x:v>
      </x:c>
      <x:c r="X84" s="180" t="n">
        <x:f>MIN(W84,MAX(0,$G84-SUM(K84,Q84)))</x:f>
        <x:v>0</x:v>
      </x:c>
      <x:c r="Y84" s="180" t="n">
        <x:f>MAX(0,W84-X84)</x:f>
        <x:v>0</x:v>
      </x:c>
      <x:c r="Z84" s="180" t="n">
        <x:f>AE83</x:f>
        <x:v>0</x:v>
      </x:c>
      <x:c r="AA84" s="180" t="n">
        <x:f>IF(Z84&lt;=0,0,Z84*IFERROR(INDEX(Inputs!$E$15:$E$24,MATCH(4,Inputs!$K$15:$K$24,0)),0)/12)</x:f>
        <x:v>0</x:v>
      </x:c>
      <x:c r="AB84" s="180" t="n">
        <x:f>MIN(Z84+AA84,IF(Z84&gt;0,IFERROR(INDEX(Inputs!$H$15:$H$24,MATCH(4,Inputs!$K$15:$K$24,0)),0),0))</x:f>
        <x:v>0</x:v>
      </x:c>
      <x:c r="AC84" s="180" t="n">
        <x:f>MAX(0,Z84+AA84-AB84)</x:f>
        <x:v>0</x:v>
      </x:c>
      <x:c r="AD84" s="180" t="n">
        <x:f>MIN(AC84,MAX(0,$G84-SUM(K84,Q84,W84)))</x:f>
        <x:v>0</x:v>
      </x:c>
      <x:c r="AE84" s="180" t="n">
        <x:f>MAX(0,AC84-AD84)</x:f>
        <x:v>0</x:v>
      </x:c>
      <x:c r="AF84" s="180" t="n">
        <x:f>AK83</x:f>
        <x:v>0</x:v>
      </x:c>
      <x:c r="AG84" s="180" t="n">
        <x:f>IF(AF84&lt;=0,0,AF84*IFERROR(INDEX(Inputs!$E$15:$E$24,MATCH(5,Inputs!$K$15:$K$24,0)),0)/12)</x:f>
        <x:v>0</x:v>
      </x:c>
      <x:c r="AH84" s="180" t="n">
        <x:f>MIN(AF84+AG84,IF(AF84&gt;0,IFERROR(INDEX(Inputs!$H$15:$H$24,MATCH(5,Inputs!$K$15:$K$24,0)),0),0))</x:f>
        <x:v>0</x:v>
      </x:c>
      <x:c r="AI84" s="180" t="n">
        <x:f>MAX(0,AF84+AG84-AH84)</x:f>
        <x:v>0</x:v>
      </x:c>
      <x:c r="AJ84" s="180" t="n">
        <x:f>MIN(AI84,MAX(0,$G84-SUM(K84,Q84,W84,AC84)))</x:f>
        <x:v>0</x:v>
      </x:c>
      <x:c r="AK84" s="180" t="n">
        <x:f>MAX(0,AI84-AJ84)</x:f>
        <x:v>0</x:v>
      </x:c>
      <x:c r="AL84" s="180" t="n">
        <x:f>AQ83</x:f>
        <x:v>0</x:v>
      </x:c>
      <x:c r="AM84" s="180" t="n">
        <x:f>IF(AL84&lt;=0,0,AL84*IFERROR(INDEX(Inputs!$E$15:$E$24,MATCH(6,Inputs!$K$15:$K$24,0)),0)/12)</x:f>
        <x:v>0</x:v>
      </x:c>
      <x:c r="AN84" s="180" t="n">
        <x:f>MIN(AL84+AM84,IF(AL84&gt;0,IFERROR(INDEX(Inputs!$H$15:$H$24,MATCH(6,Inputs!$K$15:$K$24,0)),0),0))</x:f>
        <x:v>0</x:v>
      </x:c>
      <x:c r="AO84" s="180" t="n">
        <x:f>MAX(0,AL84+AM84-AN84)</x:f>
        <x:v>0</x:v>
      </x:c>
      <x:c r="AP84" s="180" t="n">
        <x:f>MIN(AO84,MAX(0,$G84-SUM(K84,Q84,W84,AC84,AI84)))</x:f>
        <x:v>0</x:v>
      </x:c>
      <x:c r="AQ84" s="180" t="n">
        <x:f>MAX(0,AO84-AP84)</x:f>
        <x:v>0</x:v>
      </x:c>
      <x:c r="AR84" s="180" t="n">
        <x:f>AW83</x:f>
        <x:v>0</x:v>
      </x:c>
      <x:c r="AS84" s="180" t="n">
        <x:f>IF(AR84&lt;=0,0,AR84*IFERROR(INDEX(Inputs!$E$15:$E$24,MATCH(7,Inputs!$K$15:$K$24,0)),0)/12)</x:f>
        <x:v>0</x:v>
      </x:c>
      <x:c r="AT84" s="180" t="n">
        <x:f>MIN(AR84+AS84,IF(AR84&gt;0,IFERROR(INDEX(Inputs!$H$15:$H$24,MATCH(7,Inputs!$K$15:$K$24,0)),0),0))</x:f>
        <x:v>0</x:v>
      </x:c>
      <x:c r="AU84" s="180" t="n">
        <x:f>MAX(0,AR84+AS84-AT84)</x:f>
        <x:v>0</x:v>
      </x:c>
      <x:c r="AV84" s="180" t="n">
        <x:f>MIN(AU84,MAX(0,$G84-SUM(K84,Q84,W84,AC84,AI84,AO84)))</x:f>
        <x:v>0</x:v>
      </x:c>
      <x:c r="AW84" s="180" t="n">
        <x:f>MAX(0,AU84-AV84)</x:f>
        <x:v>0</x:v>
      </x:c>
      <x:c r="AX84" s="180" t="n">
        <x:f>BC83</x:f>
        <x:v>0</x:v>
      </x:c>
      <x:c r="AY84" s="180" t="n">
        <x:f>IF(AX84&lt;=0,0,AX84*IFERROR(INDEX(Inputs!$E$15:$E$24,MATCH(8,Inputs!$K$15:$K$24,0)),0)/12)</x:f>
        <x:v>0</x:v>
      </x:c>
      <x:c r="AZ84" s="180" t="n">
        <x:f>MIN(AX84+AY84,IF(AX84&gt;0,IFERROR(INDEX(Inputs!$H$15:$H$24,MATCH(8,Inputs!$K$15:$K$24,0)),0),0))</x:f>
        <x:v>0</x:v>
      </x:c>
      <x:c r="BA84" s="180" t="n">
        <x:f>MAX(0,AX84+AY84-AZ84)</x:f>
        <x:v>0</x:v>
      </x:c>
      <x:c r="BB84" s="180" t="n">
        <x:f>MIN(BA84,MAX(0,$G84-SUM(K84,Q84,W84,AC84,AI84,AO84,AU84)))</x:f>
        <x:v>0</x:v>
      </x:c>
      <x:c r="BC84" s="180" t="n">
        <x:f>MAX(0,BA84-BB84)</x:f>
        <x:v>0</x:v>
      </x:c>
      <x:c r="BD84" s="180" t="n">
        <x:f>BI83</x:f>
        <x:v>0</x:v>
      </x:c>
      <x:c r="BE84" s="180" t="n">
        <x:f>IF(BD84&lt;=0,0,BD84*IFERROR(INDEX(Inputs!$E$15:$E$24,MATCH(9,Inputs!$K$15:$K$24,0)),0)/12)</x:f>
        <x:v>0</x:v>
      </x:c>
      <x:c r="BF84" s="180" t="n">
        <x:f>MIN(BD84+BE84,IF(BD84&gt;0,IFERROR(INDEX(Inputs!$H$15:$H$24,MATCH(9,Inputs!$K$15:$K$24,0)),0),0))</x:f>
        <x:v>0</x:v>
      </x:c>
      <x:c r="BG84" s="180" t="n">
        <x:f>MAX(0,BD84+BE84-BF84)</x:f>
        <x:v>0</x:v>
      </x:c>
      <x:c r="BH84" s="180" t="n">
        <x:f>MIN(BG84,MAX(0,$G84-SUM(K84,Q84,W84,AC84,AI84,AO84,AU84,BA84)))</x:f>
        <x:v>0</x:v>
      </x:c>
      <x:c r="BI84" s="180" t="n">
        <x:f>MAX(0,BG84-BH84)</x:f>
        <x:v>0</x:v>
      </x:c>
      <x:c r="BJ84" s="180" t="n">
        <x:f>BO83</x:f>
        <x:v>0</x:v>
      </x:c>
      <x:c r="BK84" s="180" t="n">
        <x:f>IF(BJ84&lt;=0,0,BJ84*IFERROR(INDEX(Inputs!$E$15:$E$24,MATCH(10,Inputs!$K$15:$K$24,0)),0)/12)</x:f>
        <x:v>0</x:v>
      </x:c>
      <x:c r="BL84" s="180" t="n">
        <x:f>MIN(BJ84+BK84,IF(BJ84&gt;0,IFERROR(INDEX(Inputs!$H$15:$H$24,MATCH(10,Inputs!$K$15:$K$24,0)),0),0))</x:f>
        <x:v>0</x:v>
      </x:c>
      <x:c r="BM84" s="180" t="n">
        <x:f>MAX(0,BJ84+BK84-BL84)</x:f>
        <x:v>0</x:v>
      </x:c>
      <x:c r="BN84" s="180" t="n">
        <x:f>MIN(BM84,MAX(0,$G84-SUM(K84,Q84,W84,AC84,AI84,AO84,AU84,BA84,BG84)))</x:f>
        <x:v>0</x:v>
      </x:c>
      <x:c r="BO84" s="192" t="n">
        <x:f>MAX(0,BM84-BN84)</x:f>
        <x:v>0</x:v>
      </x:c>
    </x:row>
    <x:row r="85">
      <x:c r="A85" s="191" t="n">
        <x:f>78</x:f>
        <x:v>78</x:v>
      </x:c>
      <x:c r="B85" s="178" t="n">
        <x:f>EDATE(Inputs!$B$4,A85-1)</x:f>
        <x:v>48563</x:v>
      </x:c>
      <x:c r="C85" s="182" t="n">
        <x:f>SUM(H85,N85,T85,Z85,AF85,AL85,AR85,AX85,BD85,BJ85)</x:f>
        <x:v>0</x:v>
      </x:c>
      <x:c r="D85" s="182" t="n">
        <x:f>SUM(I85,O85,U85,AA85,AG85,AM85,AS85,AY85,BE85,BK85)</x:f>
        <x:v>0</x:v>
      </x:c>
      <x:c r="E85" s="182" t="n">
        <x:f>SUM(J85,P85,V85,AB85,AH85,AN85,AT85,AZ85,BF85,BL85)+SUM(L85,R85,X85,AD85,AJ85,AP85,AV85,BB85,BH85,BN85)</x:f>
        <x:v>0</x:v>
      </x:c>
      <x:c r="F85" s="182" t="n">
        <x:f>SUM(M85,S85,Y85,AE85,AK85,AQ85,AW85,BC85,BI85,BO85)</x:f>
        <x:v>0</x:v>
      </x:c>
      <x:c r="G85" s="182" t="n">
        <x:f>MAX(0,Inputs!$B$12-SUM(J85,P85,V85,AB85,AH85,AN85,AT85,AZ85,BF85,BL85))</x:f>
        <x:v>1150</x:v>
      </x:c>
      <x:c r="H85" s="180" t="n">
        <x:f>M84</x:f>
        <x:v>0</x:v>
      </x:c>
      <x:c r="I85" s="180" t="n">
        <x:f>IF(H85&lt;=0,0,H85*IFERROR(INDEX(Inputs!$E$15:$E$24,MATCH(1,Inputs!$K$15:$K$24,0)),0)/12)</x:f>
        <x:v>0</x:v>
      </x:c>
      <x:c r="J85" s="180" t="n">
        <x:f>MIN(H85+I85,IF(H85&gt;0,IFERROR(INDEX(Inputs!$H$15:$H$24,MATCH(1,Inputs!$K$15:$K$24,0)),0),0))</x:f>
        <x:v>0</x:v>
      </x:c>
      <x:c r="K85" s="180" t="n">
        <x:f>MAX(0,H85+I85-J85)</x:f>
        <x:v>0</x:v>
      </x:c>
      <x:c r="L85" s="180" t="n">
        <x:f>MIN(K85,MAX(0,$G85-0))</x:f>
        <x:v>0</x:v>
      </x:c>
      <x:c r="M85" s="180" t="n">
        <x:f>MAX(0,K85-L85)</x:f>
        <x:v>0</x:v>
      </x:c>
      <x:c r="N85" s="180" t="n">
        <x:f>S84</x:f>
        <x:v>0</x:v>
      </x:c>
      <x:c r="O85" s="180" t="n">
        <x:f>IF(N85&lt;=0,0,N85*IFERROR(INDEX(Inputs!$E$15:$E$24,MATCH(2,Inputs!$K$15:$K$24,0)),0)/12)</x:f>
        <x:v>0</x:v>
      </x:c>
      <x:c r="P85" s="180" t="n">
        <x:f>MIN(N85+O85,IF(N85&gt;0,IFERROR(INDEX(Inputs!$H$15:$H$24,MATCH(2,Inputs!$K$15:$K$24,0)),0),0))</x:f>
        <x:v>0</x:v>
      </x:c>
      <x:c r="Q85" s="180" t="n">
        <x:f>MAX(0,N85+O85-P85)</x:f>
        <x:v>0</x:v>
      </x:c>
      <x:c r="R85" s="180" t="n">
        <x:f>MIN(Q85,MAX(0,$G85-SUM(K85)))</x:f>
        <x:v>0</x:v>
      </x:c>
      <x:c r="S85" s="180" t="n">
        <x:f>MAX(0,Q85-R85)</x:f>
        <x:v>0</x:v>
      </x:c>
      <x:c r="T85" s="180" t="n">
        <x:f>Y84</x:f>
        <x:v>0</x:v>
      </x:c>
      <x:c r="U85" s="180" t="n">
        <x:f>IF(T85&lt;=0,0,T85*IFERROR(INDEX(Inputs!$E$15:$E$24,MATCH(3,Inputs!$K$15:$K$24,0)),0)/12)</x:f>
        <x:v>0</x:v>
      </x:c>
      <x:c r="V85" s="180" t="n">
        <x:f>MIN(T85+U85,IF(T85&gt;0,IFERROR(INDEX(Inputs!$H$15:$H$24,MATCH(3,Inputs!$K$15:$K$24,0)),0),0))</x:f>
        <x:v>0</x:v>
      </x:c>
      <x:c r="W85" s="180" t="n">
        <x:f>MAX(0,T85+U85-V85)</x:f>
        <x:v>0</x:v>
      </x:c>
      <x:c r="X85" s="180" t="n">
        <x:f>MIN(W85,MAX(0,$G85-SUM(K85,Q85)))</x:f>
        <x:v>0</x:v>
      </x:c>
      <x:c r="Y85" s="180" t="n">
        <x:f>MAX(0,W85-X85)</x:f>
        <x:v>0</x:v>
      </x:c>
      <x:c r="Z85" s="180" t="n">
        <x:f>AE84</x:f>
        <x:v>0</x:v>
      </x:c>
      <x:c r="AA85" s="180" t="n">
        <x:f>IF(Z85&lt;=0,0,Z85*IFERROR(INDEX(Inputs!$E$15:$E$24,MATCH(4,Inputs!$K$15:$K$24,0)),0)/12)</x:f>
        <x:v>0</x:v>
      </x:c>
      <x:c r="AB85" s="180" t="n">
        <x:f>MIN(Z85+AA85,IF(Z85&gt;0,IFERROR(INDEX(Inputs!$H$15:$H$24,MATCH(4,Inputs!$K$15:$K$24,0)),0),0))</x:f>
        <x:v>0</x:v>
      </x:c>
      <x:c r="AC85" s="180" t="n">
        <x:f>MAX(0,Z85+AA85-AB85)</x:f>
        <x:v>0</x:v>
      </x:c>
      <x:c r="AD85" s="180" t="n">
        <x:f>MIN(AC85,MAX(0,$G85-SUM(K85,Q85,W85)))</x:f>
        <x:v>0</x:v>
      </x:c>
      <x:c r="AE85" s="180" t="n">
        <x:f>MAX(0,AC85-AD85)</x:f>
        <x:v>0</x:v>
      </x:c>
      <x:c r="AF85" s="180" t="n">
        <x:f>AK84</x:f>
        <x:v>0</x:v>
      </x:c>
      <x:c r="AG85" s="180" t="n">
        <x:f>IF(AF85&lt;=0,0,AF85*IFERROR(INDEX(Inputs!$E$15:$E$24,MATCH(5,Inputs!$K$15:$K$24,0)),0)/12)</x:f>
        <x:v>0</x:v>
      </x:c>
      <x:c r="AH85" s="180" t="n">
        <x:f>MIN(AF85+AG85,IF(AF85&gt;0,IFERROR(INDEX(Inputs!$H$15:$H$24,MATCH(5,Inputs!$K$15:$K$24,0)),0),0))</x:f>
        <x:v>0</x:v>
      </x:c>
      <x:c r="AI85" s="180" t="n">
        <x:f>MAX(0,AF85+AG85-AH85)</x:f>
        <x:v>0</x:v>
      </x:c>
      <x:c r="AJ85" s="180" t="n">
        <x:f>MIN(AI85,MAX(0,$G85-SUM(K85,Q85,W85,AC85)))</x:f>
        <x:v>0</x:v>
      </x:c>
      <x:c r="AK85" s="180" t="n">
        <x:f>MAX(0,AI85-AJ85)</x:f>
        <x:v>0</x:v>
      </x:c>
      <x:c r="AL85" s="180" t="n">
        <x:f>AQ84</x:f>
        <x:v>0</x:v>
      </x:c>
      <x:c r="AM85" s="180" t="n">
        <x:f>IF(AL85&lt;=0,0,AL85*IFERROR(INDEX(Inputs!$E$15:$E$24,MATCH(6,Inputs!$K$15:$K$24,0)),0)/12)</x:f>
        <x:v>0</x:v>
      </x:c>
      <x:c r="AN85" s="180" t="n">
        <x:f>MIN(AL85+AM85,IF(AL85&gt;0,IFERROR(INDEX(Inputs!$H$15:$H$24,MATCH(6,Inputs!$K$15:$K$24,0)),0),0))</x:f>
        <x:v>0</x:v>
      </x:c>
      <x:c r="AO85" s="180" t="n">
        <x:f>MAX(0,AL85+AM85-AN85)</x:f>
        <x:v>0</x:v>
      </x:c>
      <x:c r="AP85" s="180" t="n">
        <x:f>MIN(AO85,MAX(0,$G85-SUM(K85,Q85,W85,AC85,AI85)))</x:f>
        <x:v>0</x:v>
      </x:c>
      <x:c r="AQ85" s="180" t="n">
        <x:f>MAX(0,AO85-AP85)</x:f>
        <x:v>0</x:v>
      </x:c>
      <x:c r="AR85" s="180" t="n">
        <x:f>AW84</x:f>
        <x:v>0</x:v>
      </x:c>
      <x:c r="AS85" s="180" t="n">
        <x:f>IF(AR85&lt;=0,0,AR85*IFERROR(INDEX(Inputs!$E$15:$E$24,MATCH(7,Inputs!$K$15:$K$24,0)),0)/12)</x:f>
        <x:v>0</x:v>
      </x:c>
      <x:c r="AT85" s="180" t="n">
        <x:f>MIN(AR85+AS85,IF(AR85&gt;0,IFERROR(INDEX(Inputs!$H$15:$H$24,MATCH(7,Inputs!$K$15:$K$24,0)),0),0))</x:f>
        <x:v>0</x:v>
      </x:c>
      <x:c r="AU85" s="180" t="n">
        <x:f>MAX(0,AR85+AS85-AT85)</x:f>
        <x:v>0</x:v>
      </x:c>
      <x:c r="AV85" s="180" t="n">
        <x:f>MIN(AU85,MAX(0,$G85-SUM(K85,Q85,W85,AC85,AI85,AO85)))</x:f>
        <x:v>0</x:v>
      </x:c>
      <x:c r="AW85" s="180" t="n">
        <x:f>MAX(0,AU85-AV85)</x:f>
        <x:v>0</x:v>
      </x:c>
      <x:c r="AX85" s="180" t="n">
        <x:f>BC84</x:f>
        <x:v>0</x:v>
      </x:c>
      <x:c r="AY85" s="180" t="n">
        <x:f>IF(AX85&lt;=0,0,AX85*IFERROR(INDEX(Inputs!$E$15:$E$24,MATCH(8,Inputs!$K$15:$K$24,0)),0)/12)</x:f>
        <x:v>0</x:v>
      </x:c>
      <x:c r="AZ85" s="180" t="n">
        <x:f>MIN(AX85+AY85,IF(AX85&gt;0,IFERROR(INDEX(Inputs!$H$15:$H$24,MATCH(8,Inputs!$K$15:$K$24,0)),0),0))</x:f>
        <x:v>0</x:v>
      </x:c>
      <x:c r="BA85" s="180" t="n">
        <x:f>MAX(0,AX85+AY85-AZ85)</x:f>
        <x:v>0</x:v>
      </x:c>
      <x:c r="BB85" s="180" t="n">
        <x:f>MIN(BA85,MAX(0,$G85-SUM(K85,Q85,W85,AC85,AI85,AO85,AU85)))</x:f>
        <x:v>0</x:v>
      </x:c>
      <x:c r="BC85" s="180" t="n">
        <x:f>MAX(0,BA85-BB85)</x:f>
        <x:v>0</x:v>
      </x:c>
      <x:c r="BD85" s="180" t="n">
        <x:f>BI84</x:f>
        <x:v>0</x:v>
      </x:c>
      <x:c r="BE85" s="180" t="n">
        <x:f>IF(BD85&lt;=0,0,BD85*IFERROR(INDEX(Inputs!$E$15:$E$24,MATCH(9,Inputs!$K$15:$K$24,0)),0)/12)</x:f>
        <x:v>0</x:v>
      </x:c>
      <x:c r="BF85" s="180" t="n">
        <x:f>MIN(BD85+BE85,IF(BD85&gt;0,IFERROR(INDEX(Inputs!$H$15:$H$24,MATCH(9,Inputs!$K$15:$K$24,0)),0),0))</x:f>
        <x:v>0</x:v>
      </x:c>
      <x:c r="BG85" s="180" t="n">
        <x:f>MAX(0,BD85+BE85-BF85)</x:f>
        <x:v>0</x:v>
      </x:c>
      <x:c r="BH85" s="180" t="n">
        <x:f>MIN(BG85,MAX(0,$G85-SUM(K85,Q85,W85,AC85,AI85,AO85,AU85,BA85)))</x:f>
        <x:v>0</x:v>
      </x:c>
      <x:c r="BI85" s="180" t="n">
        <x:f>MAX(0,BG85-BH85)</x:f>
        <x:v>0</x:v>
      </x:c>
      <x:c r="BJ85" s="180" t="n">
        <x:f>BO84</x:f>
        <x:v>0</x:v>
      </x:c>
      <x:c r="BK85" s="180" t="n">
        <x:f>IF(BJ85&lt;=0,0,BJ85*IFERROR(INDEX(Inputs!$E$15:$E$24,MATCH(10,Inputs!$K$15:$K$24,0)),0)/12)</x:f>
        <x:v>0</x:v>
      </x:c>
      <x:c r="BL85" s="180" t="n">
        <x:f>MIN(BJ85+BK85,IF(BJ85&gt;0,IFERROR(INDEX(Inputs!$H$15:$H$24,MATCH(10,Inputs!$K$15:$K$24,0)),0),0))</x:f>
        <x:v>0</x:v>
      </x:c>
      <x:c r="BM85" s="180" t="n">
        <x:f>MAX(0,BJ85+BK85-BL85)</x:f>
        <x:v>0</x:v>
      </x:c>
      <x:c r="BN85" s="180" t="n">
        <x:f>MIN(BM85,MAX(0,$G85-SUM(K85,Q85,W85,AC85,AI85,AO85,AU85,BA85,BG85)))</x:f>
        <x:v>0</x:v>
      </x:c>
      <x:c r="BO85" s="192" t="n">
        <x:f>MAX(0,BM85-BN85)</x:f>
        <x:v>0</x:v>
      </x:c>
    </x:row>
    <x:row r="86">
      <x:c r="A86" s="191" t="n">
        <x:f>79</x:f>
        <x:v>79</x:v>
      </x:c>
      <x:c r="B86" s="178" t="n">
        <x:f>EDATE(Inputs!$B$4,A86-1)</x:f>
        <x:v>48594</x:v>
      </x:c>
      <x:c r="C86" s="182" t="n">
        <x:f>SUM(H86,N86,T86,Z86,AF86,AL86,AR86,AX86,BD86,BJ86)</x:f>
        <x:v>0</x:v>
      </x:c>
      <x:c r="D86" s="182" t="n">
        <x:f>SUM(I86,O86,U86,AA86,AG86,AM86,AS86,AY86,BE86,BK86)</x:f>
        <x:v>0</x:v>
      </x:c>
      <x:c r="E86" s="182" t="n">
        <x:f>SUM(J86,P86,V86,AB86,AH86,AN86,AT86,AZ86,BF86,BL86)+SUM(L86,R86,X86,AD86,AJ86,AP86,AV86,BB86,BH86,BN86)</x:f>
        <x:v>0</x:v>
      </x:c>
      <x:c r="F86" s="182" t="n">
        <x:f>SUM(M86,S86,Y86,AE86,AK86,AQ86,AW86,BC86,BI86,BO86)</x:f>
        <x:v>0</x:v>
      </x:c>
      <x:c r="G86" s="182" t="n">
        <x:f>MAX(0,Inputs!$B$12-SUM(J86,P86,V86,AB86,AH86,AN86,AT86,AZ86,BF86,BL86))</x:f>
        <x:v>1150</x:v>
      </x:c>
      <x:c r="H86" s="180" t="n">
        <x:f>M85</x:f>
        <x:v>0</x:v>
      </x:c>
      <x:c r="I86" s="180" t="n">
        <x:f>IF(H86&lt;=0,0,H86*IFERROR(INDEX(Inputs!$E$15:$E$24,MATCH(1,Inputs!$K$15:$K$24,0)),0)/12)</x:f>
        <x:v>0</x:v>
      </x:c>
      <x:c r="J86" s="180" t="n">
        <x:f>MIN(H86+I86,IF(H86&gt;0,IFERROR(INDEX(Inputs!$H$15:$H$24,MATCH(1,Inputs!$K$15:$K$24,0)),0),0))</x:f>
        <x:v>0</x:v>
      </x:c>
      <x:c r="K86" s="180" t="n">
        <x:f>MAX(0,H86+I86-J86)</x:f>
        <x:v>0</x:v>
      </x:c>
      <x:c r="L86" s="180" t="n">
        <x:f>MIN(K86,MAX(0,$G86-0))</x:f>
        <x:v>0</x:v>
      </x:c>
      <x:c r="M86" s="180" t="n">
        <x:f>MAX(0,K86-L86)</x:f>
        <x:v>0</x:v>
      </x:c>
      <x:c r="N86" s="180" t="n">
        <x:f>S85</x:f>
        <x:v>0</x:v>
      </x:c>
      <x:c r="O86" s="180" t="n">
        <x:f>IF(N86&lt;=0,0,N86*IFERROR(INDEX(Inputs!$E$15:$E$24,MATCH(2,Inputs!$K$15:$K$24,0)),0)/12)</x:f>
        <x:v>0</x:v>
      </x:c>
      <x:c r="P86" s="180" t="n">
        <x:f>MIN(N86+O86,IF(N86&gt;0,IFERROR(INDEX(Inputs!$H$15:$H$24,MATCH(2,Inputs!$K$15:$K$24,0)),0),0))</x:f>
        <x:v>0</x:v>
      </x:c>
      <x:c r="Q86" s="180" t="n">
        <x:f>MAX(0,N86+O86-P86)</x:f>
        <x:v>0</x:v>
      </x:c>
      <x:c r="R86" s="180" t="n">
        <x:f>MIN(Q86,MAX(0,$G86-SUM(K86)))</x:f>
        <x:v>0</x:v>
      </x:c>
      <x:c r="S86" s="180" t="n">
        <x:f>MAX(0,Q86-R86)</x:f>
        <x:v>0</x:v>
      </x:c>
      <x:c r="T86" s="180" t="n">
        <x:f>Y85</x:f>
        <x:v>0</x:v>
      </x:c>
      <x:c r="U86" s="180" t="n">
        <x:f>IF(T86&lt;=0,0,T86*IFERROR(INDEX(Inputs!$E$15:$E$24,MATCH(3,Inputs!$K$15:$K$24,0)),0)/12)</x:f>
        <x:v>0</x:v>
      </x:c>
      <x:c r="V86" s="180" t="n">
        <x:f>MIN(T86+U86,IF(T86&gt;0,IFERROR(INDEX(Inputs!$H$15:$H$24,MATCH(3,Inputs!$K$15:$K$24,0)),0),0))</x:f>
        <x:v>0</x:v>
      </x:c>
      <x:c r="W86" s="180" t="n">
        <x:f>MAX(0,T86+U86-V86)</x:f>
        <x:v>0</x:v>
      </x:c>
      <x:c r="X86" s="180" t="n">
        <x:f>MIN(W86,MAX(0,$G86-SUM(K86,Q86)))</x:f>
        <x:v>0</x:v>
      </x:c>
      <x:c r="Y86" s="180" t="n">
        <x:f>MAX(0,W86-X86)</x:f>
        <x:v>0</x:v>
      </x:c>
      <x:c r="Z86" s="180" t="n">
        <x:f>AE85</x:f>
        <x:v>0</x:v>
      </x:c>
      <x:c r="AA86" s="180" t="n">
        <x:f>IF(Z86&lt;=0,0,Z86*IFERROR(INDEX(Inputs!$E$15:$E$24,MATCH(4,Inputs!$K$15:$K$24,0)),0)/12)</x:f>
        <x:v>0</x:v>
      </x:c>
      <x:c r="AB86" s="180" t="n">
        <x:f>MIN(Z86+AA86,IF(Z86&gt;0,IFERROR(INDEX(Inputs!$H$15:$H$24,MATCH(4,Inputs!$K$15:$K$24,0)),0),0))</x:f>
        <x:v>0</x:v>
      </x:c>
      <x:c r="AC86" s="180" t="n">
        <x:f>MAX(0,Z86+AA86-AB86)</x:f>
        <x:v>0</x:v>
      </x:c>
      <x:c r="AD86" s="180" t="n">
        <x:f>MIN(AC86,MAX(0,$G86-SUM(K86,Q86,W86)))</x:f>
        <x:v>0</x:v>
      </x:c>
      <x:c r="AE86" s="180" t="n">
        <x:f>MAX(0,AC86-AD86)</x:f>
        <x:v>0</x:v>
      </x:c>
      <x:c r="AF86" s="180" t="n">
        <x:f>AK85</x:f>
        <x:v>0</x:v>
      </x:c>
      <x:c r="AG86" s="180" t="n">
        <x:f>IF(AF86&lt;=0,0,AF86*IFERROR(INDEX(Inputs!$E$15:$E$24,MATCH(5,Inputs!$K$15:$K$24,0)),0)/12)</x:f>
        <x:v>0</x:v>
      </x:c>
      <x:c r="AH86" s="180" t="n">
        <x:f>MIN(AF86+AG86,IF(AF86&gt;0,IFERROR(INDEX(Inputs!$H$15:$H$24,MATCH(5,Inputs!$K$15:$K$24,0)),0),0))</x:f>
        <x:v>0</x:v>
      </x:c>
      <x:c r="AI86" s="180" t="n">
        <x:f>MAX(0,AF86+AG86-AH86)</x:f>
        <x:v>0</x:v>
      </x:c>
      <x:c r="AJ86" s="180" t="n">
        <x:f>MIN(AI86,MAX(0,$G86-SUM(K86,Q86,W86,AC86)))</x:f>
        <x:v>0</x:v>
      </x:c>
      <x:c r="AK86" s="180" t="n">
        <x:f>MAX(0,AI86-AJ86)</x:f>
        <x:v>0</x:v>
      </x:c>
      <x:c r="AL86" s="180" t="n">
        <x:f>AQ85</x:f>
        <x:v>0</x:v>
      </x:c>
      <x:c r="AM86" s="180" t="n">
        <x:f>IF(AL86&lt;=0,0,AL86*IFERROR(INDEX(Inputs!$E$15:$E$24,MATCH(6,Inputs!$K$15:$K$24,0)),0)/12)</x:f>
        <x:v>0</x:v>
      </x:c>
      <x:c r="AN86" s="180" t="n">
        <x:f>MIN(AL86+AM86,IF(AL86&gt;0,IFERROR(INDEX(Inputs!$H$15:$H$24,MATCH(6,Inputs!$K$15:$K$24,0)),0),0))</x:f>
        <x:v>0</x:v>
      </x:c>
      <x:c r="AO86" s="180" t="n">
        <x:f>MAX(0,AL86+AM86-AN86)</x:f>
        <x:v>0</x:v>
      </x:c>
      <x:c r="AP86" s="180" t="n">
        <x:f>MIN(AO86,MAX(0,$G86-SUM(K86,Q86,W86,AC86,AI86)))</x:f>
        <x:v>0</x:v>
      </x:c>
      <x:c r="AQ86" s="180" t="n">
        <x:f>MAX(0,AO86-AP86)</x:f>
        <x:v>0</x:v>
      </x:c>
      <x:c r="AR86" s="180" t="n">
        <x:f>AW85</x:f>
        <x:v>0</x:v>
      </x:c>
      <x:c r="AS86" s="180" t="n">
        <x:f>IF(AR86&lt;=0,0,AR86*IFERROR(INDEX(Inputs!$E$15:$E$24,MATCH(7,Inputs!$K$15:$K$24,0)),0)/12)</x:f>
        <x:v>0</x:v>
      </x:c>
      <x:c r="AT86" s="180" t="n">
        <x:f>MIN(AR86+AS86,IF(AR86&gt;0,IFERROR(INDEX(Inputs!$H$15:$H$24,MATCH(7,Inputs!$K$15:$K$24,0)),0),0))</x:f>
        <x:v>0</x:v>
      </x:c>
      <x:c r="AU86" s="180" t="n">
        <x:f>MAX(0,AR86+AS86-AT86)</x:f>
        <x:v>0</x:v>
      </x:c>
      <x:c r="AV86" s="180" t="n">
        <x:f>MIN(AU86,MAX(0,$G86-SUM(K86,Q86,W86,AC86,AI86,AO86)))</x:f>
        <x:v>0</x:v>
      </x:c>
      <x:c r="AW86" s="180" t="n">
        <x:f>MAX(0,AU86-AV86)</x:f>
        <x:v>0</x:v>
      </x:c>
      <x:c r="AX86" s="180" t="n">
        <x:f>BC85</x:f>
        <x:v>0</x:v>
      </x:c>
      <x:c r="AY86" s="180" t="n">
        <x:f>IF(AX86&lt;=0,0,AX86*IFERROR(INDEX(Inputs!$E$15:$E$24,MATCH(8,Inputs!$K$15:$K$24,0)),0)/12)</x:f>
        <x:v>0</x:v>
      </x:c>
      <x:c r="AZ86" s="180" t="n">
        <x:f>MIN(AX86+AY86,IF(AX86&gt;0,IFERROR(INDEX(Inputs!$H$15:$H$24,MATCH(8,Inputs!$K$15:$K$24,0)),0),0))</x:f>
        <x:v>0</x:v>
      </x:c>
      <x:c r="BA86" s="180" t="n">
        <x:f>MAX(0,AX86+AY86-AZ86)</x:f>
        <x:v>0</x:v>
      </x:c>
      <x:c r="BB86" s="180" t="n">
        <x:f>MIN(BA86,MAX(0,$G86-SUM(K86,Q86,W86,AC86,AI86,AO86,AU86)))</x:f>
        <x:v>0</x:v>
      </x:c>
      <x:c r="BC86" s="180" t="n">
        <x:f>MAX(0,BA86-BB86)</x:f>
        <x:v>0</x:v>
      </x:c>
      <x:c r="BD86" s="180" t="n">
        <x:f>BI85</x:f>
        <x:v>0</x:v>
      </x:c>
      <x:c r="BE86" s="180" t="n">
        <x:f>IF(BD86&lt;=0,0,BD86*IFERROR(INDEX(Inputs!$E$15:$E$24,MATCH(9,Inputs!$K$15:$K$24,0)),0)/12)</x:f>
        <x:v>0</x:v>
      </x:c>
      <x:c r="BF86" s="180" t="n">
        <x:f>MIN(BD86+BE86,IF(BD86&gt;0,IFERROR(INDEX(Inputs!$H$15:$H$24,MATCH(9,Inputs!$K$15:$K$24,0)),0),0))</x:f>
        <x:v>0</x:v>
      </x:c>
      <x:c r="BG86" s="180" t="n">
        <x:f>MAX(0,BD86+BE86-BF86)</x:f>
        <x:v>0</x:v>
      </x:c>
      <x:c r="BH86" s="180" t="n">
        <x:f>MIN(BG86,MAX(0,$G86-SUM(K86,Q86,W86,AC86,AI86,AO86,AU86,BA86)))</x:f>
        <x:v>0</x:v>
      </x:c>
      <x:c r="BI86" s="180" t="n">
        <x:f>MAX(0,BG86-BH86)</x:f>
        <x:v>0</x:v>
      </x:c>
      <x:c r="BJ86" s="180" t="n">
        <x:f>BO85</x:f>
        <x:v>0</x:v>
      </x:c>
      <x:c r="BK86" s="180" t="n">
        <x:f>IF(BJ86&lt;=0,0,BJ86*IFERROR(INDEX(Inputs!$E$15:$E$24,MATCH(10,Inputs!$K$15:$K$24,0)),0)/12)</x:f>
        <x:v>0</x:v>
      </x:c>
      <x:c r="BL86" s="180" t="n">
        <x:f>MIN(BJ86+BK86,IF(BJ86&gt;0,IFERROR(INDEX(Inputs!$H$15:$H$24,MATCH(10,Inputs!$K$15:$K$24,0)),0),0))</x:f>
        <x:v>0</x:v>
      </x:c>
      <x:c r="BM86" s="180" t="n">
        <x:f>MAX(0,BJ86+BK86-BL86)</x:f>
        <x:v>0</x:v>
      </x:c>
      <x:c r="BN86" s="180" t="n">
        <x:f>MIN(BM86,MAX(0,$G86-SUM(K86,Q86,W86,AC86,AI86,AO86,AU86,BA86,BG86)))</x:f>
        <x:v>0</x:v>
      </x:c>
      <x:c r="BO86" s="192" t="n">
        <x:f>MAX(0,BM86-BN86)</x:f>
        <x:v>0</x:v>
      </x:c>
    </x:row>
    <x:row r="87">
      <x:c r="A87" s="191" t="n">
        <x:f>80</x:f>
        <x:v>80</x:v>
      </x:c>
      <x:c r="B87" s="178" t="n">
        <x:f>EDATE(Inputs!$B$4,A87-1)</x:f>
        <x:v>48625</x:v>
      </x:c>
      <x:c r="C87" s="182" t="n">
        <x:f>SUM(H87,N87,T87,Z87,AF87,AL87,AR87,AX87,BD87,BJ87)</x:f>
        <x:v>0</x:v>
      </x:c>
      <x:c r="D87" s="182" t="n">
        <x:f>SUM(I87,O87,U87,AA87,AG87,AM87,AS87,AY87,BE87,BK87)</x:f>
        <x:v>0</x:v>
      </x:c>
      <x:c r="E87" s="182" t="n">
        <x:f>SUM(J87,P87,V87,AB87,AH87,AN87,AT87,AZ87,BF87,BL87)+SUM(L87,R87,X87,AD87,AJ87,AP87,AV87,BB87,BH87,BN87)</x:f>
        <x:v>0</x:v>
      </x:c>
      <x:c r="F87" s="182" t="n">
        <x:f>SUM(M87,S87,Y87,AE87,AK87,AQ87,AW87,BC87,BI87,BO87)</x:f>
        <x:v>0</x:v>
      </x:c>
      <x:c r="G87" s="182" t="n">
        <x:f>MAX(0,Inputs!$B$12-SUM(J87,P87,V87,AB87,AH87,AN87,AT87,AZ87,BF87,BL87))</x:f>
        <x:v>1150</x:v>
      </x:c>
      <x:c r="H87" s="180" t="n">
        <x:f>M86</x:f>
        <x:v>0</x:v>
      </x:c>
      <x:c r="I87" s="180" t="n">
        <x:f>IF(H87&lt;=0,0,H87*IFERROR(INDEX(Inputs!$E$15:$E$24,MATCH(1,Inputs!$K$15:$K$24,0)),0)/12)</x:f>
        <x:v>0</x:v>
      </x:c>
      <x:c r="J87" s="180" t="n">
        <x:f>MIN(H87+I87,IF(H87&gt;0,IFERROR(INDEX(Inputs!$H$15:$H$24,MATCH(1,Inputs!$K$15:$K$24,0)),0),0))</x:f>
        <x:v>0</x:v>
      </x:c>
      <x:c r="K87" s="180" t="n">
        <x:f>MAX(0,H87+I87-J87)</x:f>
        <x:v>0</x:v>
      </x:c>
      <x:c r="L87" s="180" t="n">
        <x:f>MIN(K87,MAX(0,$G87-0))</x:f>
        <x:v>0</x:v>
      </x:c>
      <x:c r="M87" s="180" t="n">
        <x:f>MAX(0,K87-L87)</x:f>
        <x:v>0</x:v>
      </x:c>
      <x:c r="N87" s="180" t="n">
        <x:f>S86</x:f>
        <x:v>0</x:v>
      </x:c>
      <x:c r="O87" s="180" t="n">
        <x:f>IF(N87&lt;=0,0,N87*IFERROR(INDEX(Inputs!$E$15:$E$24,MATCH(2,Inputs!$K$15:$K$24,0)),0)/12)</x:f>
        <x:v>0</x:v>
      </x:c>
      <x:c r="P87" s="180" t="n">
        <x:f>MIN(N87+O87,IF(N87&gt;0,IFERROR(INDEX(Inputs!$H$15:$H$24,MATCH(2,Inputs!$K$15:$K$24,0)),0),0))</x:f>
        <x:v>0</x:v>
      </x:c>
      <x:c r="Q87" s="180" t="n">
        <x:f>MAX(0,N87+O87-P87)</x:f>
        <x:v>0</x:v>
      </x:c>
      <x:c r="R87" s="180" t="n">
        <x:f>MIN(Q87,MAX(0,$G87-SUM(K87)))</x:f>
        <x:v>0</x:v>
      </x:c>
      <x:c r="S87" s="180" t="n">
        <x:f>MAX(0,Q87-R87)</x:f>
        <x:v>0</x:v>
      </x:c>
      <x:c r="T87" s="180" t="n">
        <x:f>Y86</x:f>
        <x:v>0</x:v>
      </x:c>
      <x:c r="U87" s="180" t="n">
        <x:f>IF(T87&lt;=0,0,T87*IFERROR(INDEX(Inputs!$E$15:$E$24,MATCH(3,Inputs!$K$15:$K$24,0)),0)/12)</x:f>
        <x:v>0</x:v>
      </x:c>
      <x:c r="V87" s="180" t="n">
        <x:f>MIN(T87+U87,IF(T87&gt;0,IFERROR(INDEX(Inputs!$H$15:$H$24,MATCH(3,Inputs!$K$15:$K$24,0)),0),0))</x:f>
        <x:v>0</x:v>
      </x:c>
      <x:c r="W87" s="180" t="n">
        <x:f>MAX(0,T87+U87-V87)</x:f>
        <x:v>0</x:v>
      </x:c>
      <x:c r="X87" s="180" t="n">
        <x:f>MIN(W87,MAX(0,$G87-SUM(K87,Q87)))</x:f>
        <x:v>0</x:v>
      </x:c>
      <x:c r="Y87" s="180" t="n">
        <x:f>MAX(0,W87-X87)</x:f>
        <x:v>0</x:v>
      </x:c>
      <x:c r="Z87" s="180" t="n">
        <x:f>AE86</x:f>
        <x:v>0</x:v>
      </x:c>
      <x:c r="AA87" s="180" t="n">
        <x:f>IF(Z87&lt;=0,0,Z87*IFERROR(INDEX(Inputs!$E$15:$E$24,MATCH(4,Inputs!$K$15:$K$24,0)),0)/12)</x:f>
        <x:v>0</x:v>
      </x:c>
      <x:c r="AB87" s="180" t="n">
        <x:f>MIN(Z87+AA87,IF(Z87&gt;0,IFERROR(INDEX(Inputs!$H$15:$H$24,MATCH(4,Inputs!$K$15:$K$24,0)),0),0))</x:f>
        <x:v>0</x:v>
      </x:c>
      <x:c r="AC87" s="180" t="n">
        <x:f>MAX(0,Z87+AA87-AB87)</x:f>
        <x:v>0</x:v>
      </x:c>
      <x:c r="AD87" s="180" t="n">
        <x:f>MIN(AC87,MAX(0,$G87-SUM(K87,Q87,W87)))</x:f>
        <x:v>0</x:v>
      </x:c>
      <x:c r="AE87" s="180" t="n">
        <x:f>MAX(0,AC87-AD87)</x:f>
        <x:v>0</x:v>
      </x:c>
      <x:c r="AF87" s="180" t="n">
        <x:f>AK86</x:f>
        <x:v>0</x:v>
      </x:c>
      <x:c r="AG87" s="180" t="n">
        <x:f>IF(AF87&lt;=0,0,AF87*IFERROR(INDEX(Inputs!$E$15:$E$24,MATCH(5,Inputs!$K$15:$K$24,0)),0)/12)</x:f>
        <x:v>0</x:v>
      </x:c>
      <x:c r="AH87" s="180" t="n">
        <x:f>MIN(AF87+AG87,IF(AF87&gt;0,IFERROR(INDEX(Inputs!$H$15:$H$24,MATCH(5,Inputs!$K$15:$K$24,0)),0),0))</x:f>
        <x:v>0</x:v>
      </x:c>
      <x:c r="AI87" s="180" t="n">
        <x:f>MAX(0,AF87+AG87-AH87)</x:f>
        <x:v>0</x:v>
      </x:c>
      <x:c r="AJ87" s="180" t="n">
        <x:f>MIN(AI87,MAX(0,$G87-SUM(K87,Q87,W87,AC87)))</x:f>
        <x:v>0</x:v>
      </x:c>
      <x:c r="AK87" s="180" t="n">
        <x:f>MAX(0,AI87-AJ87)</x:f>
        <x:v>0</x:v>
      </x:c>
      <x:c r="AL87" s="180" t="n">
        <x:f>AQ86</x:f>
        <x:v>0</x:v>
      </x:c>
      <x:c r="AM87" s="180" t="n">
        <x:f>IF(AL87&lt;=0,0,AL87*IFERROR(INDEX(Inputs!$E$15:$E$24,MATCH(6,Inputs!$K$15:$K$24,0)),0)/12)</x:f>
        <x:v>0</x:v>
      </x:c>
      <x:c r="AN87" s="180" t="n">
        <x:f>MIN(AL87+AM87,IF(AL87&gt;0,IFERROR(INDEX(Inputs!$H$15:$H$24,MATCH(6,Inputs!$K$15:$K$24,0)),0),0))</x:f>
        <x:v>0</x:v>
      </x:c>
      <x:c r="AO87" s="180" t="n">
        <x:f>MAX(0,AL87+AM87-AN87)</x:f>
        <x:v>0</x:v>
      </x:c>
      <x:c r="AP87" s="180" t="n">
        <x:f>MIN(AO87,MAX(0,$G87-SUM(K87,Q87,W87,AC87,AI87)))</x:f>
        <x:v>0</x:v>
      </x:c>
      <x:c r="AQ87" s="180" t="n">
        <x:f>MAX(0,AO87-AP87)</x:f>
        <x:v>0</x:v>
      </x:c>
      <x:c r="AR87" s="180" t="n">
        <x:f>AW86</x:f>
        <x:v>0</x:v>
      </x:c>
      <x:c r="AS87" s="180" t="n">
        <x:f>IF(AR87&lt;=0,0,AR87*IFERROR(INDEX(Inputs!$E$15:$E$24,MATCH(7,Inputs!$K$15:$K$24,0)),0)/12)</x:f>
        <x:v>0</x:v>
      </x:c>
      <x:c r="AT87" s="180" t="n">
        <x:f>MIN(AR87+AS87,IF(AR87&gt;0,IFERROR(INDEX(Inputs!$H$15:$H$24,MATCH(7,Inputs!$K$15:$K$24,0)),0),0))</x:f>
        <x:v>0</x:v>
      </x:c>
      <x:c r="AU87" s="180" t="n">
        <x:f>MAX(0,AR87+AS87-AT87)</x:f>
        <x:v>0</x:v>
      </x:c>
      <x:c r="AV87" s="180" t="n">
        <x:f>MIN(AU87,MAX(0,$G87-SUM(K87,Q87,W87,AC87,AI87,AO87)))</x:f>
        <x:v>0</x:v>
      </x:c>
      <x:c r="AW87" s="180" t="n">
        <x:f>MAX(0,AU87-AV87)</x:f>
        <x:v>0</x:v>
      </x:c>
      <x:c r="AX87" s="180" t="n">
        <x:f>BC86</x:f>
        <x:v>0</x:v>
      </x:c>
      <x:c r="AY87" s="180" t="n">
        <x:f>IF(AX87&lt;=0,0,AX87*IFERROR(INDEX(Inputs!$E$15:$E$24,MATCH(8,Inputs!$K$15:$K$24,0)),0)/12)</x:f>
        <x:v>0</x:v>
      </x:c>
      <x:c r="AZ87" s="180" t="n">
        <x:f>MIN(AX87+AY87,IF(AX87&gt;0,IFERROR(INDEX(Inputs!$H$15:$H$24,MATCH(8,Inputs!$K$15:$K$24,0)),0),0))</x:f>
        <x:v>0</x:v>
      </x:c>
      <x:c r="BA87" s="180" t="n">
        <x:f>MAX(0,AX87+AY87-AZ87)</x:f>
        <x:v>0</x:v>
      </x:c>
      <x:c r="BB87" s="180" t="n">
        <x:f>MIN(BA87,MAX(0,$G87-SUM(K87,Q87,W87,AC87,AI87,AO87,AU87)))</x:f>
        <x:v>0</x:v>
      </x:c>
      <x:c r="BC87" s="180" t="n">
        <x:f>MAX(0,BA87-BB87)</x:f>
        <x:v>0</x:v>
      </x:c>
      <x:c r="BD87" s="180" t="n">
        <x:f>BI86</x:f>
        <x:v>0</x:v>
      </x:c>
      <x:c r="BE87" s="180" t="n">
        <x:f>IF(BD87&lt;=0,0,BD87*IFERROR(INDEX(Inputs!$E$15:$E$24,MATCH(9,Inputs!$K$15:$K$24,0)),0)/12)</x:f>
        <x:v>0</x:v>
      </x:c>
      <x:c r="BF87" s="180" t="n">
        <x:f>MIN(BD87+BE87,IF(BD87&gt;0,IFERROR(INDEX(Inputs!$H$15:$H$24,MATCH(9,Inputs!$K$15:$K$24,0)),0),0))</x:f>
        <x:v>0</x:v>
      </x:c>
      <x:c r="BG87" s="180" t="n">
        <x:f>MAX(0,BD87+BE87-BF87)</x:f>
        <x:v>0</x:v>
      </x:c>
      <x:c r="BH87" s="180" t="n">
        <x:f>MIN(BG87,MAX(0,$G87-SUM(K87,Q87,W87,AC87,AI87,AO87,AU87,BA87)))</x:f>
        <x:v>0</x:v>
      </x:c>
      <x:c r="BI87" s="180" t="n">
        <x:f>MAX(0,BG87-BH87)</x:f>
        <x:v>0</x:v>
      </x:c>
      <x:c r="BJ87" s="180" t="n">
        <x:f>BO86</x:f>
        <x:v>0</x:v>
      </x:c>
      <x:c r="BK87" s="180" t="n">
        <x:f>IF(BJ87&lt;=0,0,BJ87*IFERROR(INDEX(Inputs!$E$15:$E$24,MATCH(10,Inputs!$K$15:$K$24,0)),0)/12)</x:f>
        <x:v>0</x:v>
      </x:c>
      <x:c r="BL87" s="180" t="n">
        <x:f>MIN(BJ87+BK87,IF(BJ87&gt;0,IFERROR(INDEX(Inputs!$H$15:$H$24,MATCH(10,Inputs!$K$15:$K$24,0)),0),0))</x:f>
        <x:v>0</x:v>
      </x:c>
      <x:c r="BM87" s="180" t="n">
        <x:f>MAX(0,BJ87+BK87-BL87)</x:f>
        <x:v>0</x:v>
      </x:c>
      <x:c r="BN87" s="180" t="n">
        <x:f>MIN(BM87,MAX(0,$G87-SUM(K87,Q87,W87,AC87,AI87,AO87,AU87,BA87,BG87)))</x:f>
        <x:v>0</x:v>
      </x:c>
      <x:c r="BO87" s="192" t="n">
        <x:f>MAX(0,BM87-BN87)</x:f>
        <x:v>0</x:v>
      </x:c>
    </x:row>
    <x:row r="88">
      <x:c r="A88" s="191" t="n">
        <x:f>81</x:f>
        <x:v>81</x:v>
      </x:c>
      <x:c r="B88" s="178" t="n">
        <x:f>EDATE(Inputs!$B$4,A88-1)</x:f>
        <x:v>48653</x:v>
      </x:c>
      <x:c r="C88" s="182" t="n">
        <x:f>SUM(H88,N88,T88,Z88,AF88,AL88,AR88,AX88,BD88,BJ88)</x:f>
        <x:v>0</x:v>
      </x:c>
      <x:c r="D88" s="182" t="n">
        <x:f>SUM(I88,O88,U88,AA88,AG88,AM88,AS88,AY88,BE88,BK88)</x:f>
        <x:v>0</x:v>
      </x:c>
      <x:c r="E88" s="182" t="n">
        <x:f>SUM(J88,P88,V88,AB88,AH88,AN88,AT88,AZ88,BF88,BL88)+SUM(L88,R88,X88,AD88,AJ88,AP88,AV88,BB88,BH88,BN88)</x:f>
        <x:v>0</x:v>
      </x:c>
      <x:c r="F88" s="182" t="n">
        <x:f>SUM(M88,S88,Y88,AE88,AK88,AQ88,AW88,BC88,BI88,BO88)</x:f>
        <x:v>0</x:v>
      </x:c>
      <x:c r="G88" s="182" t="n">
        <x:f>MAX(0,Inputs!$B$12-SUM(J88,P88,V88,AB88,AH88,AN88,AT88,AZ88,BF88,BL88))</x:f>
        <x:v>1150</x:v>
      </x:c>
      <x:c r="H88" s="180" t="n">
        <x:f>M87</x:f>
        <x:v>0</x:v>
      </x:c>
      <x:c r="I88" s="180" t="n">
        <x:f>IF(H88&lt;=0,0,H88*IFERROR(INDEX(Inputs!$E$15:$E$24,MATCH(1,Inputs!$K$15:$K$24,0)),0)/12)</x:f>
        <x:v>0</x:v>
      </x:c>
      <x:c r="J88" s="180" t="n">
        <x:f>MIN(H88+I88,IF(H88&gt;0,IFERROR(INDEX(Inputs!$H$15:$H$24,MATCH(1,Inputs!$K$15:$K$24,0)),0),0))</x:f>
        <x:v>0</x:v>
      </x:c>
      <x:c r="K88" s="180" t="n">
        <x:f>MAX(0,H88+I88-J88)</x:f>
        <x:v>0</x:v>
      </x:c>
      <x:c r="L88" s="180" t="n">
        <x:f>MIN(K88,MAX(0,$G88-0))</x:f>
        <x:v>0</x:v>
      </x:c>
      <x:c r="M88" s="180" t="n">
        <x:f>MAX(0,K88-L88)</x:f>
        <x:v>0</x:v>
      </x:c>
      <x:c r="N88" s="180" t="n">
        <x:f>S87</x:f>
        <x:v>0</x:v>
      </x:c>
      <x:c r="O88" s="180" t="n">
        <x:f>IF(N88&lt;=0,0,N88*IFERROR(INDEX(Inputs!$E$15:$E$24,MATCH(2,Inputs!$K$15:$K$24,0)),0)/12)</x:f>
        <x:v>0</x:v>
      </x:c>
      <x:c r="P88" s="180" t="n">
        <x:f>MIN(N88+O88,IF(N88&gt;0,IFERROR(INDEX(Inputs!$H$15:$H$24,MATCH(2,Inputs!$K$15:$K$24,0)),0),0))</x:f>
        <x:v>0</x:v>
      </x:c>
      <x:c r="Q88" s="180" t="n">
        <x:f>MAX(0,N88+O88-P88)</x:f>
        <x:v>0</x:v>
      </x:c>
      <x:c r="R88" s="180" t="n">
        <x:f>MIN(Q88,MAX(0,$G88-SUM(K88)))</x:f>
        <x:v>0</x:v>
      </x:c>
      <x:c r="S88" s="180" t="n">
        <x:f>MAX(0,Q88-R88)</x:f>
        <x:v>0</x:v>
      </x:c>
      <x:c r="T88" s="180" t="n">
        <x:f>Y87</x:f>
        <x:v>0</x:v>
      </x:c>
      <x:c r="U88" s="180" t="n">
        <x:f>IF(T88&lt;=0,0,T88*IFERROR(INDEX(Inputs!$E$15:$E$24,MATCH(3,Inputs!$K$15:$K$24,0)),0)/12)</x:f>
        <x:v>0</x:v>
      </x:c>
      <x:c r="V88" s="180" t="n">
        <x:f>MIN(T88+U88,IF(T88&gt;0,IFERROR(INDEX(Inputs!$H$15:$H$24,MATCH(3,Inputs!$K$15:$K$24,0)),0),0))</x:f>
        <x:v>0</x:v>
      </x:c>
      <x:c r="W88" s="180" t="n">
        <x:f>MAX(0,T88+U88-V88)</x:f>
        <x:v>0</x:v>
      </x:c>
      <x:c r="X88" s="180" t="n">
        <x:f>MIN(W88,MAX(0,$G88-SUM(K88,Q88)))</x:f>
        <x:v>0</x:v>
      </x:c>
      <x:c r="Y88" s="180" t="n">
        <x:f>MAX(0,W88-X88)</x:f>
        <x:v>0</x:v>
      </x:c>
      <x:c r="Z88" s="180" t="n">
        <x:f>AE87</x:f>
        <x:v>0</x:v>
      </x:c>
      <x:c r="AA88" s="180" t="n">
        <x:f>IF(Z88&lt;=0,0,Z88*IFERROR(INDEX(Inputs!$E$15:$E$24,MATCH(4,Inputs!$K$15:$K$24,0)),0)/12)</x:f>
        <x:v>0</x:v>
      </x:c>
      <x:c r="AB88" s="180" t="n">
        <x:f>MIN(Z88+AA88,IF(Z88&gt;0,IFERROR(INDEX(Inputs!$H$15:$H$24,MATCH(4,Inputs!$K$15:$K$24,0)),0),0))</x:f>
        <x:v>0</x:v>
      </x:c>
      <x:c r="AC88" s="180" t="n">
        <x:f>MAX(0,Z88+AA88-AB88)</x:f>
        <x:v>0</x:v>
      </x:c>
      <x:c r="AD88" s="180" t="n">
        <x:f>MIN(AC88,MAX(0,$G88-SUM(K88,Q88,W88)))</x:f>
        <x:v>0</x:v>
      </x:c>
      <x:c r="AE88" s="180" t="n">
        <x:f>MAX(0,AC88-AD88)</x:f>
        <x:v>0</x:v>
      </x:c>
      <x:c r="AF88" s="180" t="n">
        <x:f>AK87</x:f>
        <x:v>0</x:v>
      </x:c>
      <x:c r="AG88" s="180" t="n">
        <x:f>IF(AF88&lt;=0,0,AF88*IFERROR(INDEX(Inputs!$E$15:$E$24,MATCH(5,Inputs!$K$15:$K$24,0)),0)/12)</x:f>
        <x:v>0</x:v>
      </x:c>
      <x:c r="AH88" s="180" t="n">
        <x:f>MIN(AF88+AG88,IF(AF88&gt;0,IFERROR(INDEX(Inputs!$H$15:$H$24,MATCH(5,Inputs!$K$15:$K$24,0)),0),0))</x:f>
        <x:v>0</x:v>
      </x:c>
      <x:c r="AI88" s="180" t="n">
        <x:f>MAX(0,AF88+AG88-AH88)</x:f>
        <x:v>0</x:v>
      </x:c>
      <x:c r="AJ88" s="180" t="n">
        <x:f>MIN(AI88,MAX(0,$G88-SUM(K88,Q88,W88,AC88)))</x:f>
        <x:v>0</x:v>
      </x:c>
      <x:c r="AK88" s="180" t="n">
        <x:f>MAX(0,AI88-AJ88)</x:f>
        <x:v>0</x:v>
      </x:c>
      <x:c r="AL88" s="180" t="n">
        <x:f>AQ87</x:f>
        <x:v>0</x:v>
      </x:c>
      <x:c r="AM88" s="180" t="n">
        <x:f>IF(AL88&lt;=0,0,AL88*IFERROR(INDEX(Inputs!$E$15:$E$24,MATCH(6,Inputs!$K$15:$K$24,0)),0)/12)</x:f>
        <x:v>0</x:v>
      </x:c>
      <x:c r="AN88" s="180" t="n">
        <x:f>MIN(AL88+AM88,IF(AL88&gt;0,IFERROR(INDEX(Inputs!$H$15:$H$24,MATCH(6,Inputs!$K$15:$K$24,0)),0),0))</x:f>
        <x:v>0</x:v>
      </x:c>
      <x:c r="AO88" s="180" t="n">
        <x:f>MAX(0,AL88+AM88-AN88)</x:f>
        <x:v>0</x:v>
      </x:c>
      <x:c r="AP88" s="180" t="n">
        <x:f>MIN(AO88,MAX(0,$G88-SUM(K88,Q88,W88,AC88,AI88)))</x:f>
        <x:v>0</x:v>
      </x:c>
      <x:c r="AQ88" s="180" t="n">
        <x:f>MAX(0,AO88-AP88)</x:f>
        <x:v>0</x:v>
      </x:c>
      <x:c r="AR88" s="180" t="n">
        <x:f>AW87</x:f>
        <x:v>0</x:v>
      </x:c>
      <x:c r="AS88" s="180" t="n">
        <x:f>IF(AR88&lt;=0,0,AR88*IFERROR(INDEX(Inputs!$E$15:$E$24,MATCH(7,Inputs!$K$15:$K$24,0)),0)/12)</x:f>
        <x:v>0</x:v>
      </x:c>
      <x:c r="AT88" s="180" t="n">
        <x:f>MIN(AR88+AS88,IF(AR88&gt;0,IFERROR(INDEX(Inputs!$H$15:$H$24,MATCH(7,Inputs!$K$15:$K$24,0)),0),0))</x:f>
        <x:v>0</x:v>
      </x:c>
      <x:c r="AU88" s="180" t="n">
        <x:f>MAX(0,AR88+AS88-AT88)</x:f>
        <x:v>0</x:v>
      </x:c>
      <x:c r="AV88" s="180" t="n">
        <x:f>MIN(AU88,MAX(0,$G88-SUM(K88,Q88,W88,AC88,AI88,AO88)))</x:f>
        <x:v>0</x:v>
      </x:c>
      <x:c r="AW88" s="180" t="n">
        <x:f>MAX(0,AU88-AV88)</x:f>
        <x:v>0</x:v>
      </x:c>
      <x:c r="AX88" s="180" t="n">
        <x:f>BC87</x:f>
        <x:v>0</x:v>
      </x:c>
      <x:c r="AY88" s="180" t="n">
        <x:f>IF(AX88&lt;=0,0,AX88*IFERROR(INDEX(Inputs!$E$15:$E$24,MATCH(8,Inputs!$K$15:$K$24,0)),0)/12)</x:f>
        <x:v>0</x:v>
      </x:c>
      <x:c r="AZ88" s="180" t="n">
        <x:f>MIN(AX88+AY88,IF(AX88&gt;0,IFERROR(INDEX(Inputs!$H$15:$H$24,MATCH(8,Inputs!$K$15:$K$24,0)),0),0))</x:f>
        <x:v>0</x:v>
      </x:c>
      <x:c r="BA88" s="180" t="n">
        <x:f>MAX(0,AX88+AY88-AZ88)</x:f>
        <x:v>0</x:v>
      </x:c>
      <x:c r="BB88" s="180" t="n">
        <x:f>MIN(BA88,MAX(0,$G88-SUM(K88,Q88,W88,AC88,AI88,AO88,AU88)))</x:f>
        <x:v>0</x:v>
      </x:c>
      <x:c r="BC88" s="180" t="n">
        <x:f>MAX(0,BA88-BB88)</x:f>
        <x:v>0</x:v>
      </x:c>
      <x:c r="BD88" s="180" t="n">
        <x:f>BI87</x:f>
        <x:v>0</x:v>
      </x:c>
      <x:c r="BE88" s="180" t="n">
        <x:f>IF(BD88&lt;=0,0,BD88*IFERROR(INDEX(Inputs!$E$15:$E$24,MATCH(9,Inputs!$K$15:$K$24,0)),0)/12)</x:f>
        <x:v>0</x:v>
      </x:c>
      <x:c r="BF88" s="180" t="n">
        <x:f>MIN(BD88+BE88,IF(BD88&gt;0,IFERROR(INDEX(Inputs!$H$15:$H$24,MATCH(9,Inputs!$K$15:$K$24,0)),0),0))</x:f>
        <x:v>0</x:v>
      </x:c>
      <x:c r="BG88" s="180" t="n">
        <x:f>MAX(0,BD88+BE88-BF88)</x:f>
        <x:v>0</x:v>
      </x:c>
      <x:c r="BH88" s="180" t="n">
        <x:f>MIN(BG88,MAX(0,$G88-SUM(K88,Q88,W88,AC88,AI88,AO88,AU88,BA88)))</x:f>
        <x:v>0</x:v>
      </x:c>
      <x:c r="BI88" s="180" t="n">
        <x:f>MAX(0,BG88-BH88)</x:f>
        <x:v>0</x:v>
      </x:c>
      <x:c r="BJ88" s="180" t="n">
        <x:f>BO87</x:f>
        <x:v>0</x:v>
      </x:c>
      <x:c r="BK88" s="180" t="n">
        <x:f>IF(BJ88&lt;=0,0,BJ88*IFERROR(INDEX(Inputs!$E$15:$E$24,MATCH(10,Inputs!$K$15:$K$24,0)),0)/12)</x:f>
        <x:v>0</x:v>
      </x:c>
      <x:c r="BL88" s="180" t="n">
        <x:f>MIN(BJ88+BK88,IF(BJ88&gt;0,IFERROR(INDEX(Inputs!$H$15:$H$24,MATCH(10,Inputs!$K$15:$K$24,0)),0),0))</x:f>
        <x:v>0</x:v>
      </x:c>
      <x:c r="BM88" s="180" t="n">
        <x:f>MAX(0,BJ88+BK88-BL88)</x:f>
        <x:v>0</x:v>
      </x:c>
      <x:c r="BN88" s="180" t="n">
        <x:f>MIN(BM88,MAX(0,$G88-SUM(K88,Q88,W88,AC88,AI88,AO88,AU88,BA88,BG88)))</x:f>
        <x:v>0</x:v>
      </x:c>
      <x:c r="BO88" s="192" t="n">
        <x:f>MAX(0,BM88-BN88)</x:f>
        <x:v>0</x:v>
      </x:c>
    </x:row>
    <x:row r="89">
      <x:c r="A89" s="191" t="n">
        <x:f>82</x:f>
        <x:v>82</x:v>
      </x:c>
      <x:c r="B89" s="178" t="n">
        <x:f>EDATE(Inputs!$B$4,A89-1)</x:f>
        <x:v>48684</x:v>
      </x:c>
      <x:c r="C89" s="182" t="n">
        <x:f>SUM(H89,N89,T89,Z89,AF89,AL89,AR89,AX89,BD89,BJ89)</x:f>
        <x:v>0</x:v>
      </x:c>
      <x:c r="D89" s="182" t="n">
        <x:f>SUM(I89,O89,U89,AA89,AG89,AM89,AS89,AY89,BE89,BK89)</x:f>
        <x:v>0</x:v>
      </x:c>
      <x:c r="E89" s="182" t="n">
        <x:f>SUM(J89,P89,V89,AB89,AH89,AN89,AT89,AZ89,BF89,BL89)+SUM(L89,R89,X89,AD89,AJ89,AP89,AV89,BB89,BH89,BN89)</x:f>
        <x:v>0</x:v>
      </x:c>
      <x:c r="F89" s="182" t="n">
        <x:f>SUM(M89,S89,Y89,AE89,AK89,AQ89,AW89,BC89,BI89,BO89)</x:f>
        <x:v>0</x:v>
      </x:c>
      <x:c r="G89" s="182" t="n">
        <x:f>MAX(0,Inputs!$B$12-SUM(J89,P89,V89,AB89,AH89,AN89,AT89,AZ89,BF89,BL89))</x:f>
        <x:v>1150</x:v>
      </x:c>
      <x:c r="H89" s="180" t="n">
        <x:f>M88</x:f>
        <x:v>0</x:v>
      </x:c>
      <x:c r="I89" s="180" t="n">
        <x:f>IF(H89&lt;=0,0,H89*IFERROR(INDEX(Inputs!$E$15:$E$24,MATCH(1,Inputs!$K$15:$K$24,0)),0)/12)</x:f>
        <x:v>0</x:v>
      </x:c>
      <x:c r="J89" s="180" t="n">
        <x:f>MIN(H89+I89,IF(H89&gt;0,IFERROR(INDEX(Inputs!$H$15:$H$24,MATCH(1,Inputs!$K$15:$K$24,0)),0),0))</x:f>
        <x:v>0</x:v>
      </x:c>
      <x:c r="K89" s="180" t="n">
        <x:f>MAX(0,H89+I89-J89)</x:f>
        <x:v>0</x:v>
      </x:c>
      <x:c r="L89" s="180" t="n">
        <x:f>MIN(K89,MAX(0,$G89-0))</x:f>
        <x:v>0</x:v>
      </x:c>
      <x:c r="M89" s="180" t="n">
        <x:f>MAX(0,K89-L89)</x:f>
        <x:v>0</x:v>
      </x:c>
      <x:c r="N89" s="180" t="n">
        <x:f>S88</x:f>
        <x:v>0</x:v>
      </x:c>
      <x:c r="O89" s="180" t="n">
        <x:f>IF(N89&lt;=0,0,N89*IFERROR(INDEX(Inputs!$E$15:$E$24,MATCH(2,Inputs!$K$15:$K$24,0)),0)/12)</x:f>
        <x:v>0</x:v>
      </x:c>
      <x:c r="P89" s="180" t="n">
        <x:f>MIN(N89+O89,IF(N89&gt;0,IFERROR(INDEX(Inputs!$H$15:$H$24,MATCH(2,Inputs!$K$15:$K$24,0)),0),0))</x:f>
        <x:v>0</x:v>
      </x:c>
      <x:c r="Q89" s="180" t="n">
        <x:f>MAX(0,N89+O89-P89)</x:f>
        <x:v>0</x:v>
      </x:c>
      <x:c r="R89" s="180" t="n">
        <x:f>MIN(Q89,MAX(0,$G89-SUM(K89)))</x:f>
        <x:v>0</x:v>
      </x:c>
      <x:c r="S89" s="180" t="n">
        <x:f>MAX(0,Q89-R89)</x:f>
        <x:v>0</x:v>
      </x:c>
      <x:c r="T89" s="180" t="n">
        <x:f>Y88</x:f>
        <x:v>0</x:v>
      </x:c>
      <x:c r="U89" s="180" t="n">
        <x:f>IF(T89&lt;=0,0,T89*IFERROR(INDEX(Inputs!$E$15:$E$24,MATCH(3,Inputs!$K$15:$K$24,0)),0)/12)</x:f>
        <x:v>0</x:v>
      </x:c>
      <x:c r="V89" s="180" t="n">
        <x:f>MIN(T89+U89,IF(T89&gt;0,IFERROR(INDEX(Inputs!$H$15:$H$24,MATCH(3,Inputs!$K$15:$K$24,0)),0),0))</x:f>
        <x:v>0</x:v>
      </x:c>
      <x:c r="W89" s="180" t="n">
        <x:f>MAX(0,T89+U89-V89)</x:f>
        <x:v>0</x:v>
      </x:c>
      <x:c r="X89" s="180" t="n">
        <x:f>MIN(W89,MAX(0,$G89-SUM(K89,Q89)))</x:f>
        <x:v>0</x:v>
      </x:c>
      <x:c r="Y89" s="180" t="n">
        <x:f>MAX(0,W89-X89)</x:f>
        <x:v>0</x:v>
      </x:c>
      <x:c r="Z89" s="180" t="n">
        <x:f>AE88</x:f>
        <x:v>0</x:v>
      </x:c>
      <x:c r="AA89" s="180" t="n">
        <x:f>IF(Z89&lt;=0,0,Z89*IFERROR(INDEX(Inputs!$E$15:$E$24,MATCH(4,Inputs!$K$15:$K$24,0)),0)/12)</x:f>
        <x:v>0</x:v>
      </x:c>
      <x:c r="AB89" s="180" t="n">
        <x:f>MIN(Z89+AA89,IF(Z89&gt;0,IFERROR(INDEX(Inputs!$H$15:$H$24,MATCH(4,Inputs!$K$15:$K$24,0)),0),0))</x:f>
        <x:v>0</x:v>
      </x:c>
      <x:c r="AC89" s="180" t="n">
        <x:f>MAX(0,Z89+AA89-AB89)</x:f>
        <x:v>0</x:v>
      </x:c>
      <x:c r="AD89" s="180" t="n">
        <x:f>MIN(AC89,MAX(0,$G89-SUM(K89,Q89,W89)))</x:f>
        <x:v>0</x:v>
      </x:c>
      <x:c r="AE89" s="180" t="n">
        <x:f>MAX(0,AC89-AD89)</x:f>
        <x:v>0</x:v>
      </x:c>
      <x:c r="AF89" s="180" t="n">
        <x:f>AK88</x:f>
        <x:v>0</x:v>
      </x:c>
      <x:c r="AG89" s="180" t="n">
        <x:f>IF(AF89&lt;=0,0,AF89*IFERROR(INDEX(Inputs!$E$15:$E$24,MATCH(5,Inputs!$K$15:$K$24,0)),0)/12)</x:f>
        <x:v>0</x:v>
      </x:c>
      <x:c r="AH89" s="180" t="n">
        <x:f>MIN(AF89+AG89,IF(AF89&gt;0,IFERROR(INDEX(Inputs!$H$15:$H$24,MATCH(5,Inputs!$K$15:$K$24,0)),0),0))</x:f>
        <x:v>0</x:v>
      </x:c>
      <x:c r="AI89" s="180" t="n">
        <x:f>MAX(0,AF89+AG89-AH89)</x:f>
        <x:v>0</x:v>
      </x:c>
      <x:c r="AJ89" s="180" t="n">
        <x:f>MIN(AI89,MAX(0,$G89-SUM(K89,Q89,W89,AC89)))</x:f>
        <x:v>0</x:v>
      </x:c>
      <x:c r="AK89" s="180" t="n">
        <x:f>MAX(0,AI89-AJ89)</x:f>
        <x:v>0</x:v>
      </x:c>
      <x:c r="AL89" s="180" t="n">
        <x:f>AQ88</x:f>
        <x:v>0</x:v>
      </x:c>
      <x:c r="AM89" s="180" t="n">
        <x:f>IF(AL89&lt;=0,0,AL89*IFERROR(INDEX(Inputs!$E$15:$E$24,MATCH(6,Inputs!$K$15:$K$24,0)),0)/12)</x:f>
        <x:v>0</x:v>
      </x:c>
      <x:c r="AN89" s="180" t="n">
        <x:f>MIN(AL89+AM89,IF(AL89&gt;0,IFERROR(INDEX(Inputs!$H$15:$H$24,MATCH(6,Inputs!$K$15:$K$24,0)),0),0))</x:f>
        <x:v>0</x:v>
      </x:c>
      <x:c r="AO89" s="180" t="n">
        <x:f>MAX(0,AL89+AM89-AN89)</x:f>
        <x:v>0</x:v>
      </x:c>
      <x:c r="AP89" s="180" t="n">
        <x:f>MIN(AO89,MAX(0,$G89-SUM(K89,Q89,W89,AC89,AI89)))</x:f>
        <x:v>0</x:v>
      </x:c>
      <x:c r="AQ89" s="180" t="n">
        <x:f>MAX(0,AO89-AP89)</x:f>
        <x:v>0</x:v>
      </x:c>
      <x:c r="AR89" s="180" t="n">
        <x:f>AW88</x:f>
        <x:v>0</x:v>
      </x:c>
      <x:c r="AS89" s="180" t="n">
        <x:f>IF(AR89&lt;=0,0,AR89*IFERROR(INDEX(Inputs!$E$15:$E$24,MATCH(7,Inputs!$K$15:$K$24,0)),0)/12)</x:f>
        <x:v>0</x:v>
      </x:c>
      <x:c r="AT89" s="180" t="n">
        <x:f>MIN(AR89+AS89,IF(AR89&gt;0,IFERROR(INDEX(Inputs!$H$15:$H$24,MATCH(7,Inputs!$K$15:$K$24,0)),0),0))</x:f>
        <x:v>0</x:v>
      </x:c>
      <x:c r="AU89" s="180" t="n">
        <x:f>MAX(0,AR89+AS89-AT89)</x:f>
        <x:v>0</x:v>
      </x:c>
      <x:c r="AV89" s="180" t="n">
        <x:f>MIN(AU89,MAX(0,$G89-SUM(K89,Q89,W89,AC89,AI89,AO89)))</x:f>
        <x:v>0</x:v>
      </x:c>
      <x:c r="AW89" s="180" t="n">
        <x:f>MAX(0,AU89-AV89)</x:f>
        <x:v>0</x:v>
      </x:c>
      <x:c r="AX89" s="180" t="n">
        <x:f>BC88</x:f>
        <x:v>0</x:v>
      </x:c>
      <x:c r="AY89" s="180" t="n">
        <x:f>IF(AX89&lt;=0,0,AX89*IFERROR(INDEX(Inputs!$E$15:$E$24,MATCH(8,Inputs!$K$15:$K$24,0)),0)/12)</x:f>
        <x:v>0</x:v>
      </x:c>
      <x:c r="AZ89" s="180" t="n">
        <x:f>MIN(AX89+AY89,IF(AX89&gt;0,IFERROR(INDEX(Inputs!$H$15:$H$24,MATCH(8,Inputs!$K$15:$K$24,0)),0),0))</x:f>
        <x:v>0</x:v>
      </x:c>
      <x:c r="BA89" s="180" t="n">
        <x:f>MAX(0,AX89+AY89-AZ89)</x:f>
        <x:v>0</x:v>
      </x:c>
      <x:c r="BB89" s="180" t="n">
        <x:f>MIN(BA89,MAX(0,$G89-SUM(K89,Q89,W89,AC89,AI89,AO89,AU89)))</x:f>
        <x:v>0</x:v>
      </x:c>
      <x:c r="BC89" s="180" t="n">
        <x:f>MAX(0,BA89-BB89)</x:f>
        <x:v>0</x:v>
      </x:c>
      <x:c r="BD89" s="180" t="n">
        <x:f>BI88</x:f>
        <x:v>0</x:v>
      </x:c>
      <x:c r="BE89" s="180" t="n">
        <x:f>IF(BD89&lt;=0,0,BD89*IFERROR(INDEX(Inputs!$E$15:$E$24,MATCH(9,Inputs!$K$15:$K$24,0)),0)/12)</x:f>
        <x:v>0</x:v>
      </x:c>
      <x:c r="BF89" s="180" t="n">
        <x:f>MIN(BD89+BE89,IF(BD89&gt;0,IFERROR(INDEX(Inputs!$H$15:$H$24,MATCH(9,Inputs!$K$15:$K$24,0)),0),0))</x:f>
        <x:v>0</x:v>
      </x:c>
      <x:c r="BG89" s="180" t="n">
        <x:f>MAX(0,BD89+BE89-BF89)</x:f>
        <x:v>0</x:v>
      </x:c>
      <x:c r="BH89" s="180" t="n">
        <x:f>MIN(BG89,MAX(0,$G89-SUM(K89,Q89,W89,AC89,AI89,AO89,AU89,BA89)))</x:f>
        <x:v>0</x:v>
      </x:c>
      <x:c r="BI89" s="180" t="n">
        <x:f>MAX(0,BG89-BH89)</x:f>
        <x:v>0</x:v>
      </x:c>
      <x:c r="BJ89" s="180" t="n">
        <x:f>BO88</x:f>
        <x:v>0</x:v>
      </x:c>
      <x:c r="BK89" s="180" t="n">
        <x:f>IF(BJ89&lt;=0,0,BJ89*IFERROR(INDEX(Inputs!$E$15:$E$24,MATCH(10,Inputs!$K$15:$K$24,0)),0)/12)</x:f>
        <x:v>0</x:v>
      </x:c>
      <x:c r="BL89" s="180" t="n">
        <x:f>MIN(BJ89+BK89,IF(BJ89&gt;0,IFERROR(INDEX(Inputs!$H$15:$H$24,MATCH(10,Inputs!$K$15:$K$24,0)),0),0))</x:f>
        <x:v>0</x:v>
      </x:c>
      <x:c r="BM89" s="180" t="n">
        <x:f>MAX(0,BJ89+BK89-BL89)</x:f>
        <x:v>0</x:v>
      </x:c>
      <x:c r="BN89" s="180" t="n">
        <x:f>MIN(BM89,MAX(0,$G89-SUM(K89,Q89,W89,AC89,AI89,AO89,AU89,BA89,BG89)))</x:f>
        <x:v>0</x:v>
      </x:c>
      <x:c r="BO89" s="192" t="n">
        <x:f>MAX(0,BM89-BN89)</x:f>
        <x:v>0</x:v>
      </x:c>
    </x:row>
    <x:row r="90">
      <x:c r="A90" s="191" t="n">
        <x:f>83</x:f>
        <x:v>83</x:v>
      </x:c>
      <x:c r="B90" s="178" t="n">
        <x:f>EDATE(Inputs!$B$4,A90-1)</x:f>
        <x:v>48714</x:v>
      </x:c>
      <x:c r="C90" s="182" t="n">
        <x:f>SUM(H90,N90,T90,Z90,AF90,AL90,AR90,AX90,BD90,BJ90)</x:f>
        <x:v>0</x:v>
      </x:c>
      <x:c r="D90" s="182" t="n">
        <x:f>SUM(I90,O90,U90,AA90,AG90,AM90,AS90,AY90,BE90,BK90)</x:f>
        <x:v>0</x:v>
      </x:c>
      <x:c r="E90" s="182" t="n">
        <x:f>SUM(J90,P90,V90,AB90,AH90,AN90,AT90,AZ90,BF90,BL90)+SUM(L90,R90,X90,AD90,AJ90,AP90,AV90,BB90,BH90,BN90)</x:f>
        <x:v>0</x:v>
      </x:c>
      <x:c r="F90" s="182" t="n">
        <x:f>SUM(M90,S90,Y90,AE90,AK90,AQ90,AW90,BC90,BI90,BO90)</x:f>
        <x:v>0</x:v>
      </x:c>
      <x:c r="G90" s="182" t="n">
        <x:f>MAX(0,Inputs!$B$12-SUM(J90,P90,V90,AB90,AH90,AN90,AT90,AZ90,BF90,BL90))</x:f>
        <x:v>1150</x:v>
      </x:c>
      <x:c r="H90" s="180" t="n">
        <x:f>M89</x:f>
        <x:v>0</x:v>
      </x:c>
      <x:c r="I90" s="180" t="n">
        <x:f>IF(H90&lt;=0,0,H90*IFERROR(INDEX(Inputs!$E$15:$E$24,MATCH(1,Inputs!$K$15:$K$24,0)),0)/12)</x:f>
        <x:v>0</x:v>
      </x:c>
      <x:c r="J90" s="180" t="n">
        <x:f>MIN(H90+I90,IF(H90&gt;0,IFERROR(INDEX(Inputs!$H$15:$H$24,MATCH(1,Inputs!$K$15:$K$24,0)),0),0))</x:f>
        <x:v>0</x:v>
      </x:c>
      <x:c r="K90" s="180" t="n">
        <x:f>MAX(0,H90+I90-J90)</x:f>
        <x:v>0</x:v>
      </x:c>
      <x:c r="L90" s="180" t="n">
        <x:f>MIN(K90,MAX(0,$G90-0))</x:f>
        <x:v>0</x:v>
      </x:c>
      <x:c r="M90" s="180" t="n">
        <x:f>MAX(0,K90-L90)</x:f>
        <x:v>0</x:v>
      </x:c>
      <x:c r="N90" s="180" t="n">
        <x:f>S89</x:f>
        <x:v>0</x:v>
      </x:c>
      <x:c r="O90" s="180" t="n">
        <x:f>IF(N90&lt;=0,0,N90*IFERROR(INDEX(Inputs!$E$15:$E$24,MATCH(2,Inputs!$K$15:$K$24,0)),0)/12)</x:f>
        <x:v>0</x:v>
      </x:c>
      <x:c r="P90" s="180" t="n">
        <x:f>MIN(N90+O90,IF(N90&gt;0,IFERROR(INDEX(Inputs!$H$15:$H$24,MATCH(2,Inputs!$K$15:$K$24,0)),0),0))</x:f>
        <x:v>0</x:v>
      </x:c>
      <x:c r="Q90" s="180" t="n">
        <x:f>MAX(0,N90+O90-P90)</x:f>
        <x:v>0</x:v>
      </x:c>
      <x:c r="R90" s="180" t="n">
        <x:f>MIN(Q90,MAX(0,$G90-SUM(K90)))</x:f>
        <x:v>0</x:v>
      </x:c>
      <x:c r="S90" s="180" t="n">
        <x:f>MAX(0,Q90-R90)</x:f>
        <x:v>0</x:v>
      </x:c>
      <x:c r="T90" s="180" t="n">
        <x:f>Y89</x:f>
        <x:v>0</x:v>
      </x:c>
      <x:c r="U90" s="180" t="n">
        <x:f>IF(T90&lt;=0,0,T90*IFERROR(INDEX(Inputs!$E$15:$E$24,MATCH(3,Inputs!$K$15:$K$24,0)),0)/12)</x:f>
        <x:v>0</x:v>
      </x:c>
      <x:c r="V90" s="180" t="n">
        <x:f>MIN(T90+U90,IF(T90&gt;0,IFERROR(INDEX(Inputs!$H$15:$H$24,MATCH(3,Inputs!$K$15:$K$24,0)),0),0))</x:f>
        <x:v>0</x:v>
      </x:c>
      <x:c r="W90" s="180" t="n">
        <x:f>MAX(0,T90+U90-V90)</x:f>
        <x:v>0</x:v>
      </x:c>
      <x:c r="X90" s="180" t="n">
        <x:f>MIN(W90,MAX(0,$G90-SUM(K90,Q90)))</x:f>
        <x:v>0</x:v>
      </x:c>
      <x:c r="Y90" s="180" t="n">
        <x:f>MAX(0,W90-X90)</x:f>
        <x:v>0</x:v>
      </x:c>
      <x:c r="Z90" s="180" t="n">
        <x:f>AE89</x:f>
        <x:v>0</x:v>
      </x:c>
      <x:c r="AA90" s="180" t="n">
        <x:f>IF(Z90&lt;=0,0,Z90*IFERROR(INDEX(Inputs!$E$15:$E$24,MATCH(4,Inputs!$K$15:$K$24,0)),0)/12)</x:f>
        <x:v>0</x:v>
      </x:c>
      <x:c r="AB90" s="180" t="n">
        <x:f>MIN(Z90+AA90,IF(Z90&gt;0,IFERROR(INDEX(Inputs!$H$15:$H$24,MATCH(4,Inputs!$K$15:$K$24,0)),0),0))</x:f>
        <x:v>0</x:v>
      </x:c>
      <x:c r="AC90" s="180" t="n">
        <x:f>MAX(0,Z90+AA90-AB90)</x:f>
        <x:v>0</x:v>
      </x:c>
      <x:c r="AD90" s="180" t="n">
        <x:f>MIN(AC90,MAX(0,$G90-SUM(K90,Q90,W90)))</x:f>
        <x:v>0</x:v>
      </x:c>
      <x:c r="AE90" s="180" t="n">
        <x:f>MAX(0,AC90-AD90)</x:f>
        <x:v>0</x:v>
      </x:c>
      <x:c r="AF90" s="180" t="n">
        <x:f>AK89</x:f>
        <x:v>0</x:v>
      </x:c>
      <x:c r="AG90" s="180" t="n">
        <x:f>IF(AF90&lt;=0,0,AF90*IFERROR(INDEX(Inputs!$E$15:$E$24,MATCH(5,Inputs!$K$15:$K$24,0)),0)/12)</x:f>
        <x:v>0</x:v>
      </x:c>
      <x:c r="AH90" s="180" t="n">
        <x:f>MIN(AF90+AG90,IF(AF90&gt;0,IFERROR(INDEX(Inputs!$H$15:$H$24,MATCH(5,Inputs!$K$15:$K$24,0)),0),0))</x:f>
        <x:v>0</x:v>
      </x:c>
      <x:c r="AI90" s="180" t="n">
        <x:f>MAX(0,AF90+AG90-AH90)</x:f>
        <x:v>0</x:v>
      </x:c>
      <x:c r="AJ90" s="180" t="n">
        <x:f>MIN(AI90,MAX(0,$G90-SUM(K90,Q90,W90,AC90)))</x:f>
        <x:v>0</x:v>
      </x:c>
      <x:c r="AK90" s="180" t="n">
        <x:f>MAX(0,AI90-AJ90)</x:f>
        <x:v>0</x:v>
      </x:c>
      <x:c r="AL90" s="180" t="n">
        <x:f>AQ89</x:f>
        <x:v>0</x:v>
      </x:c>
      <x:c r="AM90" s="180" t="n">
        <x:f>IF(AL90&lt;=0,0,AL90*IFERROR(INDEX(Inputs!$E$15:$E$24,MATCH(6,Inputs!$K$15:$K$24,0)),0)/12)</x:f>
        <x:v>0</x:v>
      </x:c>
      <x:c r="AN90" s="180" t="n">
        <x:f>MIN(AL90+AM90,IF(AL90&gt;0,IFERROR(INDEX(Inputs!$H$15:$H$24,MATCH(6,Inputs!$K$15:$K$24,0)),0),0))</x:f>
        <x:v>0</x:v>
      </x:c>
      <x:c r="AO90" s="180" t="n">
        <x:f>MAX(0,AL90+AM90-AN90)</x:f>
        <x:v>0</x:v>
      </x:c>
      <x:c r="AP90" s="180" t="n">
        <x:f>MIN(AO90,MAX(0,$G90-SUM(K90,Q90,W90,AC90,AI90)))</x:f>
        <x:v>0</x:v>
      </x:c>
      <x:c r="AQ90" s="180" t="n">
        <x:f>MAX(0,AO90-AP90)</x:f>
        <x:v>0</x:v>
      </x:c>
      <x:c r="AR90" s="180" t="n">
        <x:f>AW89</x:f>
        <x:v>0</x:v>
      </x:c>
      <x:c r="AS90" s="180" t="n">
        <x:f>IF(AR90&lt;=0,0,AR90*IFERROR(INDEX(Inputs!$E$15:$E$24,MATCH(7,Inputs!$K$15:$K$24,0)),0)/12)</x:f>
        <x:v>0</x:v>
      </x:c>
      <x:c r="AT90" s="180" t="n">
        <x:f>MIN(AR90+AS90,IF(AR90&gt;0,IFERROR(INDEX(Inputs!$H$15:$H$24,MATCH(7,Inputs!$K$15:$K$24,0)),0),0))</x:f>
        <x:v>0</x:v>
      </x:c>
      <x:c r="AU90" s="180" t="n">
        <x:f>MAX(0,AR90+AS90-AT90)</x:f>
        <x:v>0</x:v>
      </x:c>
      <x:c r="AV90" s="180" t="n">
        <x:f>MIN(AU90,MAX(0,$G90-SUM(K90,Q90,W90,AC90,AI90,AO90)))</x:f>
        <x:v>0</x:v>
      </x:c>
      <x:c r="AW90" s="180" t="n">
        <x:f>MAX(0,AU90-AV90)</x:f>
        <x:v>0</x:v>
      </x:c>
      <x:c r="AX90" s="180" t="n">
        <x:f>BC89</x:f>
        <x:v>0</x:v>
      </x:c>
      <x:c r="AY90" s="180" t="n">
        <x:f>IF(AX90&lt;=0,0,AX90*IFERROR(INDEX(Inputs!$E$15:$E$24,MATCH(8,Inputs!$K$15:$K$24,0)),0)/12)</x:f>
        <x:v>0</x:v>
      </x:c>
      <x:c r="AZ90" s="180" t="n">
        <x:f>MIN(AX90+AY90,IF(AX90&gt;0,IFERROR(INDEX(Inputs!$H$15:$H$24,MATCH(8,Inputs!$K$15:$K$24,0)),0),0))</x:f>
        <x:v>0</x:v>
      </x:c>
      <x:c r="BA90" s="180" t="n">
        <x:f>MAX(0,AX90+AY90-AZ90)</x:f>
        <x:v>0</x:v>
      </x:c>
      <x:c r="BB90" s="180" t="n">
        <x:f>MIN(BA90,MAX(0,$G90-SUM(K90,Q90,W90,AC90,AI90,AO90,AU90)))</x:f>
        <x:v>0</x:v>
      </x:c>
      <x:c r="BC90" s="180" t="n">
        <x:f>MAX(0,BA90-BB90)</x:f>
        <x:v>0</x:v>
      </x:c>
      <x:c r="BD90" s="180" t="n">
        <x:f>BI89</x:f>
        <x:v>0</x:v>
      </x:c>
      <x:c r="BE90" s="180" t="n">
        <x:f>IF(BD90&lt;=0,0,BD90*IFERROR(INDEX(Inputs!$E$15:$E$24,MATCH(9,Inputs!$K$15:$K$24,0)),0)/12)</x:f>
        <x:v>0</x:v>
      </x:c>
      <x:c r="BF90" s="180" t="n">
        <x:f>MIN(BD90+BE90,IF(BD90&gt;0,IFERROR(INDEX(Inputs!$H$15:$H$24,MATCH(9,Inputs!$K$15:$K$24,0)),0),0))</x:f>
        <x:v>0</x:v>
      </x:c>
      <x:c r="BG90" s="180" t="n">
        <x:f>MAX(0,BD90+BE90-BF90)</x:f>
        <x:v>0</x:v>
      </x:c>
      <x:c r="BH90" s="180" t="n">
        <x:f>MIN(BG90,MAX(0,$G90-SUM(K90,Q90,W90,AC90,AI90,AO90,AU90,BA90)))</x:f>
        <x:v>0</x:v>
      </x:c>
      <x:c r="BI90" s="180" t="n">
        <x:f>MAX(0,BG90-BH90)</x:f>
        <x:v>0</x:v>
      </x:c>
      <x:c r="BJ90" s="180" t="n">
        <x:f>BO89</x:f>
        <x:v>0</x:v>
      </x:c>
      <x:c r="BK90" s="180" t="n">
        <x:f>IF(BJ90&lt;=0,0,BJ90*IFERROR(INDEX(Inputs!$E$15:$E$24,MATCH(10,Inputs!$K$15:$K$24,0)),0)/12)</x:f>
        <x:v>0</x:v>
      </x:c>
      <x:c r="BL90" s="180" t="n">
        <x:f>MIN(BJ90+BK90,IF(BJ90&gt;0,IFERROR(INDEX(Inputs!$H$15:$H$24,MATCH(10,Inputs!$K$15:$K$24,0)),0),0))</x:f>
        <x:v>0</x:v>
      </x:c>
      <x:c r="BM90" s="180" t="n">
        <x:f>MAX(0,BJ90+BK90-BL90)</x:f>
        <x:v>0</x:v>
      </x:c>
      <x:c r="BN90" s="180" t="n">
        <x:f>MIN(BM90,MAX(0,$G90-SUM(K90,Q90,W90,AC90,AI90,AO90,AU90,BA90,BG90)))</x:f>
        <x:v>0</x:v>
      </x:c>
      <x:c r="BO90" s="192" t="n">
        <x:f>MAX(0,BM90-BN90)</x:f>
        <x:v>0</x:v>
      </x:c>
    </x:row>
    <x:row r="91">
      <x:c r="A91" s="191" t="n">
        <x:f>84</x:f>
        <x:v>84</x:v>
      </x:c>
      <x:c r="B91" s="178" t="n">
        <x:f>EDATE(Inputs!$B$4,A91-1)</x:f>
        <x:v>48745</x:v>
      </x:c>
      <x:c r="C91" s="182" t="n">
        <x:f>SUM(H91,N91,T91,Z91,AF91,AL91,AR91,AX91,BD91,BJ91)</x:f>
        <x:v>0</x:v>
      </x:c>
      <x:c r="D91" s="182" t="n">
        <x:f>SUM(I91,O91,U91,AA91,AG91,AM91,AS91,AY91,BE91,BK91)</x:f>
        <x:v>0</x:v>
      </x:c>
      <x:c r="E91" s="182" t="n">
        <x:f>SUM(J91,P91,V91,AB91,AH91,AN91,AT91,AZ91,BF91,BL91)+SUM(L91,R91,X91,AD91,AJ91,AP91,AV91,BB91,BH91,BN91)</x:f>
        <x:v>0</x:v>
      </x:c>
      <x:c r="F91" s="182" t="n">
        <x:f>SUM(M91,S91,Y91,AE91,AK91,AQ91,AW91,BC91,BI91,BO91)</x:f>
        <x:v>0</x:v>
      </x:c>
      <x:c r="G91" s="182" t="n">
        <x:f>MAX(0,Inputs!$B$12-SUM(J91,P91,V91,AB91,AH91,AN91,AT91,AZ91,BF91,BL91))</x:f>
        <x:v>1150</x:v>
      </x:c>
      <x:c r="H91" s="180" t="n">
        <x:f>M90</x:f>
        <x:v>0</x:v>
      </x:c>
      <x:c r="I91" s="180" t="n">
        <x:f>IF(H91&lt;=0,0,H91*IFERROR(INDEX(Inputs!$E$15:$E$24,MATCH(1,Inputs!$K$15:$K$24,0)),0)/12)</x:f>
        <x:v>0</x:v>
      </x:c>
      <x:c r="J91" s="180" t="n">
        <x:f>MIN(H91+I91,IF(H91&gt;0,IFERROR(INDEX(Inputs!$H$15:$H$24,MATCH(1,Inputs!$K$15:$K$24,0)),0),0))</x:f>
        <x:v>0</x:v>
      </x:c>
      <x:c r="K91" s="180" t="n">
        <x:f>MAX(0,H91+I91-J91)</x:f>
        <x:v>0</x:v>
      </x:c>
      <x:c r="L91" s="180" t="n">
        <x:f>MIN(K91,MAX(0,$G91-0))</x:f>
        <x:v>0</x:v>
      </x:c>
      <x:c r="M91" s="180" t="n">
        <x:f>MAX(0,K91-L91)</x:f>
        <x:v>0</x:v>
      </x:c>
      <x:c r="N91" s="180" t="n">
        <x:f>S90</x:f>
        <x:v>0</x:v>
      </x:c>
      <x:c r="O91" s="180" t="n">
        <x:f>IF(N91&lt;=0,0,N91*IFERROR(INDEX(Inputs!$E$15:$E$24,MATCH(2,Inputs!$K$15:$K$24,0)),0)/12)</x:f>
        <x:v>0</x:v>
      </x:c>
      <x:c r="P91" s="180" t="n">
        <x:f>MIN(N91+O91,IF(N91&gt;0,IFERROR(INDEX(Inputs!$H$15:$H$24,MATCH(2,Inputs!$K$15:$K$24,0)),0),0))</x:f>
        <x:v>0</x:v>
      </x:c>
      <x:c r="Q91" s="180" t="n">
        <x:f>MAX(0,N91+O91-P91)</x:f>
        <x:v>0</x:v>
      </x:c>
      <x:c r="R91" s="180" t="n">
        <x:f>MIN(Q91,MAX(0,$G91-SUM(K91)))</x:f>
        <x:v>0</x:v>
      </x:c>
      <x:c r="S91" s="180" t="n">
        <x:f>MAX(0,Q91-R91)</x:f>
        <x:v>0</x:v>
      </x:c>
      <x:c r="T91" s="180" t="n">
        <x:f>Y90</x:f>
        <x:v>0</x:v>
      </x:c>
      <x:c r="U91" s="180" t="n">
        <x:f>IF(T91&lt;=0,0,T91*IFERROR(INDEX(Inputs!$E$15:$E$24,MATCH(3,Inputs!$K$15:$K$24,0)),0)/12)</x:f>
        <x:v>0</x:v>
      </x:c>
      <x:c r="V91" s="180" t="n">
        <x:f>MIN(T91+U91,IF(T91&gt;0,IFERROR(INDEX(Inputs!$H$15:$H$24,MATCH(3,Inputs!$K$15:$K$24,0)),0),0))</x:f>
        <x:v>0</x:v>
      </x:c>
      <x:c r="W91" s="180" t="n">
        <x:f>MAX(0,T91+U91-V91)</x:f>
        <x:v>0</x:v>
      </x:c>
      <x:c r="X91" s="180" t="n">
        <x:f>MIN(W91,MAX(0,$G91-SUM(K91,Q91)))</x:f>
        <x:v>0</x:v>
      </x:c>
      <x:c r="Y91" s="180" t="n">
        <x:f>MAX(0,W91-X91)</x:f>
        <x:v>0</x:v>
      </x:c>
      <x:c r="Z91" s="180" t="n">
        <x:f>AE90</x:f>
        <x:v>0</x:v>
      </x:c>
      <x:c r="AA91" s="180" t="n">
        <x:f>IF(Z91&lt;=0,0,Z91*IFERROR(INDEX(Inputs!$E$15:$E$24,MATCH(4,Inputs!$K$15:$K$24,0)),0)/12)</x:f>
        <x:v>0</x:v>
      </x:c>
      <x:c r="AB91" s="180" t="n">
        <x:f>MIN(Z91+AA91,IF(Z91&gt;0,IFERROR(INDEX(Inputs!$H$15:$H$24,MATCH(4,Inputs!$K$15:$K$24,0)),0),0))</x:f>
        <x:v>0</x:v>
      </x:c>
      <x:c r="AC91" s="180" t="n">
        <x:f>MAX(0,Z91+AA91-AB91)</x:f>
        <x:v>0</x:v>
      </x:c>
      <x:c r="AD91" s="180" t="n">
        <x:f>MIN(AC91,MAX(0,$G91-SUM(K91,Q91,W91)))</x:f>
        <x:v>0</x:v>
      </x:c>
      <x:c r="AE91" s="180" t="n">
        <x:f>MAX(0,AC91-AD91)</x:f>
        <x:v>0</x:v>
      </x:c>
      <x:c r="AF91" s="180" t="n">
        <x:f>AK90</x:f>
        <x:v>0</x:v>
      </x:c>
      <x:c r="AG91" s="180" t="n">
        <x:f>IF(AF91&lt;=0,0,AF91*IFERROR(INDEX(Inputs!$E$15:$E$24,MATCH(5,Inputs!$K$15:$K$24,0)),0)/12)</x:f>
        <x:v>0</x:v>
      </x:c>
      <x:c r="AH91" s="180" t="n">
        <x:f>MIN(AF91+AG91,IF(AF91&gt;0,IFERROR(INDEX(Inputs!$H$15:$H$24,MATCH(5,Inputs!$K$15:$K$24,0)),0),0))</x:f>
        <x:v>0</x:v>
      </x:c>
      <x:c r="AI91" s="180" t="n">
        <x:f>MAX(0,AF91+AG91-AH91)</x:f>
        <x:v>0</x:v>
      </x:c>
      <x:c r="AJ91" s="180" t="n">
        <x:f>MIN(AI91,MAX(0,$G91-SUM(K91,Q91,W91,AC91)))</x:f>
        <x:v>0</x:v>
      </x:c>
      <x:c r="AK91" s="180" t="n">
        <x:f>MAX(0,AI91-AJ91)</x:f>
        <x:v>0</x:v>
      </x:c>
      <x:c r="AL91" s="180" t="n">
        <x:f>AQ90</x:f>
        <x:v>0</x:v>
      </x:c>
      <x:c r="AM91" s="180" t="n">
        <x:f>IF(AL91&lt;=0,0,AL91*IFERROR(INDEX(Inputs!$E$15:$E$24,MATCH(6,Inputs!$K$15:$K$24,0)),0)/12)</x:f>
        <x:v>0</x:v>
      </x:c>
      <x:c r="AN91" s="180" t="n">
        <x:f>MIN(AL91+AM91,IF(AL91&gt;0,IFERROR(INDEX(Inputs!$H$15:$H$24,MATCH(6,Inputs!$K$15:$K$24,0)),0),0))</x:f>
        <x:v>0</x:v>
      </x:c>
      <x:c r="AO91" s="180" t="n">
        <x:f>MAX(0,AL91+AM91-AN91)</x:f>
        <x:v>0</x:v>
      </x:c>
      <x:c r="AP91" s="180" t="n">
        <x:f>MIN(AO91,MAX(0,$G91-SUM(K91,Q91,W91,AC91,AI91)))</x:f>
        <x:v>0</x:v>
      </x:c>
      <x:c r="AQ91" s="180" t="n">
        <x:f>MAX(0,AO91-AP91)</x:f>
        <x:v>0</x:v>
      </x:c>
      <x:c r="AR91" s="180" t="n">
        <x:f>AW90</x:f>
        <x:v>0</x:v>
      </x:c>
      <x:c r="AS91" s="180" t="n">
        <x:f>IF(AR91&lt;=0,0,AR91*IFERROR(INDEX(Inputs!$E$15:$E$24,MATCH(7,Inputs!$K$15:$K$24,0)),0)/12)</x:f>
        <x:v>0</x:v>
      </x:c>
      <x:c r="AT91" s="180" t="n">
        <x:f>MIN(AR91+AS91,IF(AR91&gt;0,IFERROR(INDEX(Inputs!$H$15:$H$24,MATCH(7,Inputs!$K$15:$K$24,0)),0),0))</x:f>
        <x:v>0</x:v>
      </x:c>
      <x:c r="AU91" s="180" t="n">
        <x:f>MAX(0,AR91+AS91-AT91)</x:f>
        <x:v>0</x:v>
      </x:c>
      <x:c r="AV91" s="180" t="n">
        <x:f>MIN(AU91,MAX(0,$G91-SUM(K91,Q91,W91,AC91,AI91,AO91)))</x:f>
        <x:v>0</x:v>
      </x:c>
      <x:c r="AW91" s="180" t="n">
        <x:f>MAX(0,AU91-AV91)</x:f>
        <x:v>0</x:v>
      </x:c>
      <x:c r="AX91" s="180" t="n">
        <x:f>BC90</x:f>
        <x:v>0</x:v>
      </x:c>
      <x:c r="AY91" s="180" t="n">
        <x:f>IF(AX91&lt;=0,0,AX91*IFERROR(INDEX(Inputs!$E$15:$E$24,MATCH(8,Inputs!$K$15:$K$24,0)),0)/12)</x:f>
        <x:v>0</x:v>
      </x:c>
      <x:c r="AZ91" s="180" t="n">
        <x:f>MIN(AX91+AY91,IF(AX91&gt;0,IFERROR(INDEX(Inputs!$H$15:$H$24,MATCH(8,Inputs!$K$15:$K$24,0)),0),0))</x:f>
        <x:v>0</x:v>
      </x:c>
      <x:c r="BA91" s="180" t="n">
        <x:f>MAX(0,AX91+AY91-AZ91)</x:f>
        <x:v>0</x:v>
      </x:c>
      <x:c r="BB91" s="180" t="n">
        <x:f>MIN(BA91,MAX(0,$G91-SUM(K91,Q91,W91,AC91,AI91,AO91,AU91)))</x:f>
        <x:v>0</x:v>
      </x:c>
      <x:c r="BC91" s="180" t="n">
        <x:f>MAX(0,BA91-BB91)</x:f>
        <x:v>0</x:v>
      </x:c>
      <x:c r="BD91" s="180" t="n">
        <x:f>BI90</x:f>
        <x:v>0</x:v>
      </x:c>
      <x:c r="BE91" s="180" t="n">
        <x:f>IF(BD91&lt;=0,0,BD91*IFERROR(INDEX(Inputs!$E$15:$E$24,MATCH(9,Inputs!$K$15:$K$24,0)),0)/12)</x:f>
        <x:v>0</x:v>
      </x:c>
      <x:c r="BF91" s="180" t="n">
        <x:f>MIN(BD91+BE91,IF(BD91&gt;0,IFERROR(INDEX(Inputs!$H$15:$H$24,MATCH(9,Inputs!$K$15:$K$24,0)),0),0))</x:f>
        <x:v>0</x:v>
      </x:c>
      <x:c r="BG91" s="180" t="n">
        <x:f>MAX(0,BD91+BE91-BF91)</x:f>
        <x:v>0</x:v>
      </x:c>
      <x:c r="BH91" s="180" t="n">
        <x:f>MIN(BG91,MAX(0,$G91-SUM(K91,Q91,W91,AC91,AI91,AO91,AU91,BA91)))</x:f>
        <x:v>0</x:v>
      </x:c>
      <x:c r="BI91" s="180" t="n">
        <x:f>MAX(0,BG91-BH91)</x:f>
        <x:v>0</x:v>
      </x:c>
      <x:c r="BJ91" s="180" t="n">
        <x:f>BO90</x:f>
        <x:v>0</x:v>
      </x:c>
      <x:c r="BK91" s="180" t="n">
        <x:f>IF(BJ91&lt;=0,0,BJ91*IFERROR(INDEX(Inputs!$E$15:$E$24,MATCH(10,Inputs!$K$15:$K$24,0)),0)/12)</x:f>
        <x:v>0</x:v>
      </x:c>
      <x:c r="BL91" s="180" t="n">
        <x:f>MIN(BJ91+BK91,IF(BJ91&gt;0,IFERROR(INDEX(Inputs!$H$15:$H$24,MATCH(10,Inputs!$K$15:$K$24,0)),0),0))</x:f>
        <x:v>0</x:v>
      </x:c>
      <x:c r="BM91" s="180" t="n">
        <x:f>MAX(0,BJ91+BK91-BL91)</x:f>
        <x:v>0</x:v>
      </x:c>
      <x:c r="BN91" s="180" t="n">
        <x:f>MIN(BM91,MAX(0,$G91-SUM(K91,Q91,W91,AC91,AI91,AO91,AU91,BA91,BG91)))</x:f>
        <x:v>0</x:v>
      </x:c>
      <x:c r="BO91" s="192" t="n">
        <x:f>MAX(0,BM91-BN91)</x:f>
        <x:v>0</x:v>
      </x:c>
    </x:row>
    <x:row r="92">
      <x:c r="A92" s="191" t="n">
        <x:f>85</x:f>
        <x:v>85</x:v>
      </x:c>
      <x:c r="B92" s="178" t="n">
        <x:f>EDATE(Inputs!$B$4,A92-1)</x:f>
        <x:v>48775</x:v>
      </x:c>
      <x:c r="C92" s="182" t="n">
        <x:f>SUM(H92,N92,T92,Z92,AF92,AL92,AR92,AX92,BD92,BJ92)</x:f>
        <x:v>0</x:v>
      </x:c>
      <x:c r="D92" s="182" t="n">
        <x:f>SUM(I92,O92,U92,AA92,AG92,AM92,AS92,AY92,BE92,BK92)</x:f>
        <x:v>0</x:v>
      </x:c>
      <x:c r="E92" s="182" t="n">
        <x:f>SUM(J92,P92,V92,AB92,AH92,AN92,AT92,AZ92,BF92,BL92)+SUM(L92,R92,X92,AD92,AJ92,AP92,AV92,BB92,BH92,BN92)</x:f>
        <x:v>0</x:v>
      </x:c>
      <x:c r="F92" s="182" t="n">
        <x:f>SUM(M92,S92,Y92,AE92,AK92,AQ92,AW92,BC92,BI92,BO92)</x:f>
        <x:v>0</x:v>
      </x:c>
      <x:c r="G92" s="182" t="n">
        <x:f>MAX(0,Inputs!$B$12-SUM(J92,P92,V92,AB92,AH92,AN92,AT92,AZ92,BF92,BL92))</x:f>
        <x:v>1150</x:v>
      </x:c>
      <x:c r="H92" s="180" t="n">
        <x:f>M91</x:f>
        <x:v>0</x:v>
      </x:c>
      <x:c r="I92" s="180" t="n">
        <x:f>IF(H92&lt;=0,0,H92*IFERROR(INDEX(Inputs!$E$15:$E$24,MATCH(1,Inputs!$K$15:$K$24,0)),0)/12)</x:f>
        <x:v>0</x:v>
      </x:c>
      <x:c r="J92" s="180" t="n">
        <x:f>MIN(H92+I92,IF(H92&gt;0,IFERROR(INDEX(Inputs!$H$15:$H$24,MATCH(1,Inputs!$K$15:$K$24,0)),0),0))</x:f>
        <x:v>0</x:v>
      </x:c>
      <x:c r="K92" s="180" t="n">
        <x:f>MAX(0,H92+I92-J92)</x:f>
        <x:v>0</x:v>
      </x:c>
      <x:c r="L92" s="180" t="n">
        <x:f>MIN(K92,MAX(0,$G92-0))</x:f>
        <x:v>0</x:v>
      </x:c>
      <x:c r="M92" s="180" t="n">
        <x:f>MAX(0,K92-L92)</x:f>
        <x:v>0</x:v>
      </x:c>
      <x:c r="N92" s="180" t="n">
        <x:f>S91</x:f>
        <x:v>0</x:v>
      </x:c>
      <x:c r="O92" s="180" t="n">
        <x:f>IF(N92&lt;=0,0,N92*IFERROR(INDEX(Inputs!$E$15:$E$24,MATCH(2,Inputs!$K$15:$K$24,0)),0)/12)</x:f>
        <x:v>0</x:v>
      </x:c>
      <x:c r="P92" s="180" t="n">
        <x:f>MIN(N92+O92,IF(N92&gt;0,IFERROR(INDEX(Inputs!$H$15:$H$24,MATCH(2,Inputs!$K$15:$K$24,0)),0),0))</x:f>
        <x:v>0</x:v>
      </x:c>
      <x:c r="Q92" s="180" t="n">
        <x:f>MAX(0,N92+O92-P92)</x:f>
        <x:v>0</x:v>
      </x:c>
      <x:c r="R92" s="180" t="n">
        <x:f>MIN(Q92,MAX(0,$G92-SUM(K92)))</x:f>
        <x:v>0</x:v>
      </x:c>
      <x:c r="S92" s="180" t="n">
        <x:f>MAX(0,Q92-R92)</x:f>
        <x:v>0</x:v>
      </x:c>
      <x:c r="T92" s="180" t="n">
        <x:f>Y91</x:f>
        <x:v>0</x:v>
      </x:c>
      <x:c r="U92" s="180" t="n">
        <x:f>IF(T92&lt;=0,0,T92*IFERROR(INDEX(Inputs!$E$15:$E$24,MATCH(3,Inputs!$K$15:$K$24,0)),0)/12)</x:f>
        <x:v>0</x:v>
      </x:c>
      <x:c r="V92" s="180" t="n">
        <x:f>MIN(T92+U92,IF(T92&gt;0,IFERROR(INDEX(Inputs!$H$15:$H$24,MATCH(3,Inputs!$K$15:$K$24,0)),0),0))</x:f>
        <x:v>0</x:v>
      </x:c>
      <x:c r="W92" s="180" t="n">
        <x:f>MAX(0,T92+U92-V92)</x:f>
        <x:v>0</x:v>
      </x:c>
      <x:c r="X92" s="180" t="n">
        <x:f>MIN(W92,MAX(0,$G92-SUM(K92,Q92)))</x:f>
        <x:v>0</x:v>
      </x:c>
      <x:c r="Y92" s="180" t="n">
        <x:f>MAX(0,W92-X92)</x:f>
        <x:v>0</x:v>
      </x:c>
      <x:c r="Z92" s="180" t="n">
        <x:f>AE91</x:f>
        <x:v>0</x:v>
      </x:c>
      <x:c r="AA92" s="180" t="n">
        <x:f>IF(Z92&lt;=0,0,Z92*IFERROR(INDEX(Inputs!$E$15:$E$24,MATCH(4,Inputs!$K$15:$K$24,0)),0)/12)</x:f>
        <x:v>0</x:v>
      </x:c>
      <x:c r="AB92" s="180" t="n">
        <x:f>MIN(Z92+AA92,IF(Z92&gt;0,IFERROR(INDEX(Inputs!$H$15:$H$24,MATCH(4,Inputs!$K$15:$K$24,0)),0),0))</x:f>
        <x:v>0</x:v>
      </x:c>
      <x:c r="AC92" s="180" t="n">
        <x:f>MAX(0,Z92+AA92-AB92)</x:f>
        <x:v>0</x:v>
      </x:c>
      <x:c r="AD92" s="180" t="n">
        <x:f>MIN(AC92,MAX(0,$G92-SUM(K92,Q92,W92)))</x:f>
        <x:v>0</x:v>
      </x:c>
      <x:c r="AE92" s="180" t="n">
        <x:f>MAX(0,AC92-AD92)</x:f>
        <x:v>0</x:v>
      </x:c>
      <x:c r="AF92" s="180" t="n">
        <x:f>AK91</x:f>
        <x:v>0</x:v>
      </x:c>
      <x:c r="AG92" s="180" t="n">
        <x:f>IF(AF92&lt;=0,0,AF92*IFERROR(INDEX(Inputs!$E$15:$E$24,MATCH(5,Inputs!$K$15:$K$24,0)),0)/12)</x:f>
        <x:v>0</x:v>
      </x:c>
      <x:c r="AH92" s="180" t="n">
        <x:f>MIN(AF92+AG92,IF(AF92&gt;0,IFERROR(INDEX(Inputs!$H$15:$H$24,MATCH(5,Inputs!$K$15:$K$24,0)),0),0))</x:f>
        <x:v>0</x:v>
      </x:c>
      <x:c r="AI92" s="180" t="n">
        <x:f>MAX(0,AF92+AG92-AH92)</x:f>
        <x:v>0</x:v>
      </x:c>
      <x:c r="AJ92" s="180" t="n">
        <x:f>MIN(AI92,MAX(0,$G92-SUM(K92,Q92,W92,AC92)))</x:f>
        <x:v>0</x:v>
      </x:c>
      <x:c r="AK92" s="180" t="n">
        <x:f>MAX(0,AI92-AJ92)</x:f>
        <x:v>0</x:v>
      </x:c>
      <x:c r="AL92" s="180" t="n">
        <x:f>AQ91</x:f>
        <x:v>0</x:v>
      </x:c>
      <x:c r="AM92" s="180" t="n">
        <x:f>IF(AL92&lt;=0,0,AL92*IFERROR(INDEX(Inputs!$E$15:$E$24,MATCH(6,Inputs!$K$15:$K$24,0)),0)/12)</x:f>
        <x:v>0</x:v>
      </x:c>
      <x:c r="AN92" s="180" t="n">
        <x:f>MIN(AL92+AM92,IF(AL92&gt;0,IFERROR(INDEX(Inputs!$H$15:$H$24,MATCH(6,Inputs!$K$15:$K$24,0)),0),0))</x:f>
        <x:v>0</x:v>
      </x:c>
      <x:c r="AO92" s="180" t="n">
        <x:f>MAX(0,AL92+AM92-AN92)</x:f>
        <x:v>0</x:v>
      </x:c>
      <x:c r="AP92" s="180" t="n">
        <x:f>MIN(AO92,MAX(0,$G92-SUM(K92,Q92,W92,AC92,AI92)))</x:f>
        <x:v>0</x:v>
      </x:c>
      <x:c r="AQ92" s="180" t="n">
        <x:f>MAX(0,AO92-AP92)</x:f>
        <x:v>0</x:v>
      </x:c>
      <x:c r="AR92" s="180" t="n">
        <x:f>AW91</x:f>
        <x:v>0</x:v>
      </x:c>
      <x:c r="AS92" s="180" t="n">
        <x:f>IF(AR92&lt;=0,0,AR92*IFERROR(INDEX(Inputs!$E$15:$E$24,MATCH(7,Inputs!$K$15:$K$24,0)),0)/12)</x:f>
        <x:v>0</x:v>
      </x:c>
      <x:c r="AT92" s="180" t="n">
        <x:f>MIN(AR92+AS92,IF(AR92&gt;0,IFERROR(INDEX(Inputs!$H$15:$H$24,MATCH(7,Inputs!$K$15:$K$24,0)),0),0))</x:f>
        <x:v>0</x:v>
      </x:c>
      <x:c r="AU92" s="180" t="n">
        <x:f>MAX(0,AR92+AS92-AT92)</x:f>
        <x:v>0</x:v>
      </x:c>
      <x:c r="AV92" s="180" t="n">
        <x:f>MIN(AU92,MAX(0,$G92-SUM(K92,Q92,W92,AC92,AI92,AO92)))</x:f>
        <x:v>0</x:v>
      </x:c>
      <x:c r="AW92" s="180" t="n">
        <x:f>MAX(0,AU92-AV92)</x:f>
        <x:v>0</x:v>
      </x:c>
      <x:c r="AX92" s="180" t="n">
        <x:f>BC91</x:f>
        <x:v>0</x:v>
      </x:c>
      <x:c r="AY92" s="180" t="n">
        <x:f>IF(AX92&lt;=0,0,AX92*IFERROR(INDEX(Inputs!$E$15:$E$24,MATCH(8,Inputs!$K$15:$K$24,0)),0)/12)</x:f>
        <x:v>0</x:v>
      </x:c>
      <x:c r="AZ92" s="180" t="n">
        <x:f>MIN(AX92+AY92,IF(AX92&gt;0,IFERROR(INDEX(Inputs!$H$15:$H$24,MATCH(8,Inputs!$K$15:$K$24,0)),0),0))</x:f>
        <x:v>0</x:v>
      </x:c>
      <x:c r="BA92" s="180" t="n">
        <x:f>MAX(0,AX92+AY92-AZ92)</x:f>
        <x:v>0</x:v>
      </x:c>
      <x:c r="BB92" s="180" t="n">
        <x:f>MIN(BA92,MAX(0,$G92-SUM(K92,Q92,W92,AC92,AI92,AO92,AU92)))</x:f>
        <x:v>0</x:v>
      </x:c>
      <x:c r="BC92" s="180" t="n">
        <x:f>MAX(0,BA92-BB92)</x:f>
        <x:v>0</x:v>
      </x:c>
      <x:c r="BD92" s="180" t="n">
        <x:f>BI91</x:f>
        <x:v>0</x:v>
      </x:c>
      <x:c r="BE92" s="180" t="n">
        <x:f>IF(BD92&lt;=0,0,BD92*IFERROR(INDEX(Inputs!$E$15:$E$24,MATCH(9,Inputs!$K$15:$K$24,0)),0)/12)</x:f>
        <x:v>0</x:v>
      </x:c>
      <x:c r="BF92" s="180" t="n">
        <x:f>MIN(BD92+BE92,IF(BD92&gt;0,IFERROR(INDEX(Inputs!$H$15:$H$24,MATCH(9,Inputs!$K$15:$K$24,0)),0),0))</x:f>
        <x:v>0</x:v>
      </x:c>
      <x:c r="BG92" s="180" t="n">
        <x:f>MAX(0,BD92+BE92-BF92)</x:f>
        <x:v>0</x:v>
      </x:c>
      <x:c r="BH92" s="180" t="n">
        <x:f>MIN(BG92,MAX(0,$G92-SUM(K92,Q92,W92,AC92,AI92,AO92,AU92,BA92)))</x:f>
        <x:v>0</x:v>
      </x:c>
      <x:c r="BI92" s="180" t="n">
        <x:f>MAX(0,BG92-BH92)</x:f>
        <x:v>0</x:v>
      </x:c>
      <x:c r="BJ92" s="180" t="n">
        <x:f>BO91</x:f>
        <x:v>0</x:v>
      </x:c>
      <x:c r="BK92" s="180" t="n">
        <x:f>IF(BJ92&lt;=0,0,BJ92*IFERROR(INDEX(Inputs!$E$15:$E$24,MATCH(10,Inputs!$K$15:$K$24,0)),0)/12)</x:f>
        <x:v>0</x:v>
      </x:c>
      <x:c r="BL92" s="180" t="n">
        <x:f>MIN(BJ92+BK92,IF(BJ92&gt;0,IFERROR(INDEX(Inputs!$H$15:$H$24,MATCH(10,Inputs!$K$15:$K$24,0)),0),0))</x:f>
        <x:v>0</x:v>
      </x:c>
      <x:c r="BM92" s="180" t="n">
        <x:f>MAX(0,BJ92+BK92-BL92)</x:f>
        <x:v>0</x:v>
      </x:c>
      <x:c r="BN92" s="180" t="n">
        <x:f>MIN(BM92,MAX(0,$G92-SUM(K92,Q92,W92,AC92,AI92,AO92,AU92,BA92,BG92)))</x:f>
        <x:v>0</x:v>
      </x:c>
      <x:c r="BO92" s="192" t="n">
        <x:f>MAX(0,BM92-BN92)</x:f>
        <x:v>0</x:v>
      </x:c>
    </x:row>
    <x:row r="93">
      <x:c r="A93" s="191" t="n">
        <x:f>86</x:f>
        <x:v>86</x:v>
      </x:c>
      <x:c r="B93" s="178" t="n">
        <x:f>EDATE(Inputs!$B$4,A93-1)</x:f>
        <x:v>48806</x:v>
      </x:c>
      <x:c r="C93" s="182" t="n">
        <x:f>SUM(H93,N93,T93,Z93,AF93,AL93,AR93,AX93,BD93,BJ93)</x:f>
        <x:v>0</x:v>
      </x:c>
      <x:c r="D93" s="182" t="n">
        <x:f>SUM(I93,O93,U93,AA93,AG93,AM93,AS93,AY93,BE93,BK93)</x:f>
        <x:v>0</x:v>
      </x:c>
      <x:c r="E93" s="182" t="n">
        <x:f>SUM(J93,P93,V93,AB93,AH93,AN93,AT93,AZ93,BF93,BL93)+SUM(L93,R93,X93,AD93,AJ93,AP93,AV93,BB93,BH93,BN93)</x:f>
        <x:v>0</x:v>
      </x:c>
      <x:c r="F93" s="182" t="n">
        <x:f>SUM(M93,S93,Y93,AE93,AK93,AQ93,AW93,BC93,BI93,BO93)</x:f>
        <x:v>0</x:v>
      </x:c>
      <x:c r="G93" s="182" t="n">
        <x:f>MAX(0,Inputs!$B$12-SUM(J93,P93,V93,AB93,AH93,AN93,AT93,AZ93,BF93,BL93))</x:f>
        <x:v>1150</x:v>
      </x:c>
      <x:c r="H93" s="180" t="n">
        <x:f>M92</x:f>
        <x:v>0</x:v>
      </x:c>
      <x:c r="I93" s="180" t="n">
        <x:f>IF(H93&lt;=0,0,H93*IFERROR(INDEX(Inputs!$E$15:$E$24,MATCH(1,Inputs!$K$15:$K$24,0)),0)/12)</x:f>
        <x:v>0</x:v>
      </x:c>
      <x:c r="J93" s="180" t="n">
        <x:f>MIN(H93+I93,IF(H93&gt;0,IFERROR(INDEX(Inputs!$H$15:$H$24,MATCH(1,Inputs!$K$15:$K$24,0)),0),0))</x:f>
        <x:v>0</x:v>
      </x:c>
      <x:c r="K93" s="180" t="n">
        <x:f>MAX(0,H93+I93-J93)</x:f>
        <x:v>0</x:v>
      </x:c>
      <x:c r="L93" s="180" t="n">
        <x:f>MIN(K93,MAX(0,$G93-0))</x:f>
        <x:v>0</x:v>
      </x:c>
      <x:c r="M93" s="180" t="n">
        <x:f>MAX(0,K93-L93)</x:f>
        <x:v>0</x:v>
      </x:c>
      <x:c r="N93" s="180" t="n">
        <x:f>S92</x:f>
        <x:v>0</x:v>
      </x:c>
      <x:c r="O93" s="180" t="n">
        <x:f>IF(N93&lt;=0,0,N93*IFERROR(INDEX(Inputs!$E$15:$E$24,MATCH(2,Inputs!$K$15:$K$24,0)),0)/12)</x:f>
        <x:v>0</x:v>
      </x:c>
      <x:c r="P93" s="180" t="n">
        <x:f>MIN(N93+O93,IF(N93&gt;0,IFERROR(INDEX(Inputs!$H$15:$H$24,MATCH(2,Inputs!$K$15:$K$24,0)),0),0))</x:f>
        <x:v>0</x:v>
      </x:c>
      <x:c r="Q93" s="180" t="n">
        <x:f>MAX(0,N93+O93-P93)</x:f>
        <x:v>0</x:v>
      </x:c>
      <x:c r="R93" s="180" t="n">
        <x:f>MIN(Q93,MAX(0,$G93-SUM(K93)))</x:f>
        <x:v>0</x:v>
      </x:c>
      <x:c r="S93" s="180" t="n">
        <x:f>MAX(0,Q93-R93)</x:f>
        <x:v>0</x:v>
      </x:c>
      <x:c r="T93" s="180" t="n">
        <x:f>Y92</x:f>
        <x:v>0</x:v>
      </x:c>
      <x:c r="U93" s="180" t="n">
        <x:f>IF(T93&lt;=0,0,T93*IFERROR(INDEX(Inputs!$E$15:$E$24,MATCH(3,Inputs!$K$15:$K$24,0)),0)/12)</x:f>
        <x:v>0</x:v>
      </x:c>
      <x:c r="V93" s="180" t="n">
        <x:f>MIN(T93+U93,IF(T93&gt;0,IFERROR(INDEX(Inputs!$H$15:$H$24,MATCH(3,Inputs!$K$15:$K$24,0)),0),0))</x:f>
        <x:v>0</x:v>
      </x:c>
      <x:c r="W93" s="180" t="n">
        <x:f>MAX(0,T93+U93-V93)</x:f>
        <x:v>0</x:v>
      </x:c>
      <x:c r="X93" s="180" t="n">
        <x:f>MIN(W93,MAX(0,$G93-SUM(K93,Q93)))</x:f>
        <x:v>0</x:v>
      </x:c>
      <x:c r="Y93" s="180" t="n">
        <x:f>MAX(0,W93-X93)</x:f>
        <x:v>0</x:v>
      </x:c>
      <x:c r="Z93" s="180" t="n">
        <x:f>AE92</x:f>
        <x:v>0</x:v>
      </x:c>
      <x:c r="AA93" s="180" t="n">
        <x:f>IF(Z93&lt;=0,0,Z93*IFERROR(INDEX(Inputs!$E$15:$E$24,MATCH(4,Inputs!$K$15:$K$24,0)),0)/12)</x:f>
        <x:v>0</x:v>
      </x:c>
      <x:c r="AB93" s="180" t="n">
        <x:f>MIN(Z93+AA93,IF(Z93&gt;0,IFERROR(INDEX(Inputs!$H$15:$H$24,MATCH(4,Inputs!$K$15:$K$24,0)),0),0))</x:f>
        <x:v>0</x:v>
      </x:c>
      <x:c r="AC93" s="180" t="n">
        <x:f>MAX(0,Z93+AA93-AB93)</x:f>
        <x:v>0</x:v>
      </x:c>
      <x:c r="AD93" s="180" t="n">
        <x:f>MIN(AC93,MAX(0,$G93-SUM(K93,Q93,W93)))</x:f>
        <x:v>0</x:v>
      </x:c>
      <x:c r="AE93" s="180" t="n">
        <x:f>MAX(0,AC93-AD93)</x:f>
        <x:v>0</x:v>
      </x:c>
      <x:c r="AF93" s="180" t="n">
        <x:f>AK92</x:f>
        <x:v>0</x:v>
      </x:c>
      <x:c r="AG93" s="180" t="n">
        <x:f>IF(AF93&lt;=0,0,AF93*IFERROR(INDEX(Inputs!$E$15:$E$24,MATCH(5,Inputs!$K$15:$K$24,0)),0)/12)</x:f>
        <x:v>0</x:v>
      </x:c>
      <x:c r="AH93" s="180" t="n">
        <x:f>MIN(AF93+AG93,IF(AF93&gt;0,IFERROR(INDEX(Inputs!$H$15:$H$24,MATCH(5,Inputs!$K$15:$K$24,0)),0),0))</x:f>
        <x:v>0</x:v>
      </x:c>
      <x:c r="AI93" s="180" t="n">
        <x:f>MAX(0,AF93+AG93-AH93)</x:f>
        <x:v>0</x:v>
      </x:c>
      <x:c r="AJ93" s="180" t="n">
        <x:f>MIN(AI93,MAX(0,$G93-SUM(K93,Q93,W93,AC93)))</x:f>
        <x:v>0</x:v>
      </x:c>
      <x:c r="AK93" s="180" t="n">
        <x:f>MAX(0,AI93-AJ93)</x:f>
        <x:v>0</x:v>
      </x:c>
      <x:c r="AL93" s="180" t="n">
        <x:f>AQ92</x:f>
        <x:v>0</x:v>
      </x:c>
      <x:c r="AM93" s="180" t="n">
        <x:f>IF(AL93&lt;=0,0,AL93*IFERROR(INDEX(Inputs!$E$15:$E$24,MATCH(6,Inputs!$K$15:$K$24,0)),0)/12)</x:f>
        <x:v>0</x:v>
      </x:c>
      <x:c r="AN93" s="180" t="n">
        <x:f>MIN(AL93+AM93,IF(AL93&gt;0,IFERROR(INDEX(Inputs!$H$15:$H$24,MATCH(6,Inputs!$K$15:$K$24,0)),0),0))</x:f>
        <x:v>0</x:v>
      </x:c>
      <x:c r="AO93" s="180" t="n">
        <x:f>MAX(0,AL93+AM93-AN93)</x:f>
        <x:v>0</x:v>
      </x:c>
      <x:c r="AP93" s="180" t="n">
        <x:f>MIN(AO93,MAX(0,$G93-SUM(K93,Q93,W93,AC93,AI93)))</x:f>
        <x:v>0</x:v>
      </x:c>
      <x:c r="AQ93" s="180" t="n">
        <x:f>MAX(0,AO93-AP93)</x:f>
        <x:v>0</x:v>
      </x:c>
      <x:c r="AR93" s="180" t="n">
        <x:f>AW92</x:f>
        <x:v>0</x:v>
      </x:c>
      <x:c r="AS93" s="180" t="n">
        <x:f>IF(AR93&lt;=0,0,AR93*IFERROR(INDEX(Inputs!$E$15:$E$24,MATCH(7,Inputs!$K$15:$K$24,0)),0)/12)</x:f>
        <x:v>0</x:v>
      </x:c>
      <x:c r="AT93" s="180" t="n">
        <x:f>MIN(AR93+AS93,IF(AR93&gt;0,IFERROR(INDEX(Inputs!$H$15:$H$24,MATCH(7,Inputs!$K$15:$K$24,0)),0),0))</x:f>
        <x:v>0</x:v>
      </x:c>
      <x:c r="AU93" s="180" t="n">
        <x:f>MAX(0,AR93+AS93-AT93)</x:f>
        <x:v>0</x:v>
      </x:c>
      <x:c r="AV93" s="180" t="n">
        <x:f>MIN(AU93,MAX(0,$G93-SUM(K93,Q93,W93,AC93,AI93,AO93)))</x:f>
        <x:v>0</x:v>
      </x:c>
      <x:c r="AW93" s="180" t="n">
        <x:f>MAX(0,AU93-AV93)</x:f>
        <x:v>0</x:v>
      </x:c>
      <x:c r="AX93" s="180" t="n">
        <x:f>BC92</x:f>
        <x:v>0</x:v>
      </x:c>
      <x:c r="AY93" s="180" t="n">
        <x:f>IF(AX93&lt;=0,0,AX93*IFERROR(INDEX(Inputs!$E$15:$E$24,MATCH(8,Inputs!$K$15:$K$24,0)),0)/12)</x:f>
        <x:v>0</x:v>
      </x:c>
      <x:c r="AZ93" s="180" t="n">
        <x:f>MIN(AX93+AY93,IF(AX93&gt;0,IFERROR(INDEX(Inputs!$H$15:$H$24,MATCH(8,Inputs!$K$15:$K$24,0)),0),0))</x:f>
        <x:v>0</x:v>
      </x:c>
      <x:c r="BA93" s="180" t="n">
        <x:f>MAX(0,AX93+AY93-AZ93)</x:f>
        <x:v>0</x:v>
      </x:c>
      <x:c r="BB93" s="180" t="n">
        <x:f>MIN(BA93,MAX(0,$G93-SUM(K93,Q93,W93,AC93,AI93,AO93,AU93)))</x:f>
        <x:v>0</x:v>
      </x:c>
      <x:c r="BC93" s="180" t="n">
        <x:f>MAX(0,BA93-BB93)</x:f>
        <x:v>0</x:v>
      </x:c>
      <x:c r="BD93" s="180" t="n">
        <x:f>BI92</x:f>
        <x:v>0</x:v>
      </x:c>
      <x:c r="BE93" s="180" t="n">
        <x:f>IF(BD93&lt;=0,0,BD93*IFERROR(INDEX(Inputs!$E$15:$E$24,MATCH(9,Inputs!$K$15:$K$24,0)),0)/12)</x:f>
        <x:v>0</x:v>
      </x:c>
      <x:c r="BF93" s="180" t="n">
        <x:f>MIN(BD93+BE93,IF(BD93&gt;0,IFERROR(INDEX(Inputs!$H$15:$H$24,MATCH(9,Inputs!$K$15:$K$24,0)),0),0))</x:f>
        <x:v>0</x:v>
      </x:c>
      <x:c r="BG93" s="180" t="n">
        <x:f>MAX(0,BD93+BE93-BF93)</x:f>
        <x:v>0</x:v>
      </x:c>
      <x:c r="BH93" s="180" t="n">
        <x:f>MIN(BG93,MAX(0,$G93-SUM(K93,Q93,W93,AC93,AI93,AO93,AU93,BA93)))</x:f>
        <x:v>0</x:v>
      </x:c>
      <x:c r="BI93" s="180" t="n">
        <x:f>MAX(0,BG93-BH93)</x:f>
        <x:v>0</x:v>
      </x:c>
      <x:c r="BJ93" s="180" t="n">
        <x:f>BO92</x:f>
        <x:v>0</x:v>
      </x:c>
      <x:c r="BK93" s="180" t="n">
        <x:f>IF(BJ93&lt;=0,0,BJ93*IFERROR(INDEX(Inputs!$E$15:$E$24,MATCH(10,Inputs!$K$15:$K$24,0)),0)/12)</x:f>
        <x:v>0</x:v>
      </x:c>
      <x:c r="BL93" s="180" t="n">
        <x:f>MIN(BJ93+BK93,IF(BJ93&gt;0,IFERROR(INDEX(Inputs!$H$15:$H$24,MATCH(10,Inputs!$K$15:$K$24,0)),0),0))</x:f>
        <x:v>0</x:v>
      </x:c>
      <x:c r="BM93" s="180" t="n">
        <x:f>MAX(0,BJ93+BK93-BL93)</x:f>
        <x:v>0</x:v>
      </x:c>
      <x:c r="BN93" s="180" t="n">
        <x:f>MIN(BM93,MAX(0,$G93-SUM(K93,Q93,W93,AC93,AI93,AO93,AU93,BA93,BG93)))</x:f>
        <x:v>0</x:v>
      </x:c>
      <x:c r="BO93" s="192" t="n">
        <x:f>MAX(0,BM93-BN93)</x:f>
        <x:v>0</x:v>
      </x:c>
    </x:row>
    <x:row r="94">
      <x:c r="A94" s="191" t="n">
        <x:f>87</x:f>
        <x:v>87</x:v>
      </x:c>
      <x:c r="B94" s="178" t="n">
        <x:f>EDATE(Inputs!$B$4,A94-1)</x:f>
        <x:v>48837</x:v>
      </x:c>
      <x:c r="C94" s="182" t="n">
        <x:f>SUM(H94,N94,T94,Z94,AF94,AL94,AR94,AX94,BD94,BJ94)</x:f>
        <x:v>0</x:v>
      </x:c>
      <x:c r="D94" s="182" t="n">
        <x:f>SUM(I94,O94,U94,AA94,AG94,AM94,AS94,AY94,BE94,BK94)</x:f>
        <x:v>0</x:v>
      </x:c>
      <x:c r="E94" s="182" t="n">
        <x:f>SUM(J94,P94,V94,AB94,AH94,AN94,AT94,AZ94,BF94,BL94)+SUM(L94,R94,X94,AD94,AJ94,AP94,AV94,BB94,BH94,BN94)</x:f>
        <x:v>0</x:v>
      </x:c>
      <x:c r="F94" s="182" t="n">
        <x:f>SUM(M94,S94,Y94,AE94,AK94,AQ94,AW94,BC94,BI94,BO94)</x:f>
        <x:v>0</x:v>
      </x:c>
      <x:c r="G94" s="182" t="n">
        <x:f>MAX(0,Inputs!$B$12-SUM(J94,P94,V94,AB94,AH94,AN94,AT94,AZ94,BF94,BL94))</x:f>
        <x:v>1150</x:v>
      </x:c>
      <x:c r="H94" s="180" t="n">
        <x:f>M93</x:f>
        <x:v>0</x:v>
      </x:c>
      <x:c r="I94" s="180" t="n">
        <x:f>IF(H94&lt;=0,0,H94*IFERROR(INDEX(Inputs!$E$15:$E$24,MATCH(1,Inputs!$K$15:$K$24,0)),0)/12)</x:f>
        <x:v>0</x:v>
      </x:c>
      <x:c r="J94" s="180" t="n">
        <x:f>MIN(H94+I94,IF(H94&gt;0,IFERROR(INDEX(Inputs!$H$15:$H$24,MATCH(1,Inputs!$K$15:$K$24,0)),0),0))</x:f>
        <x:v>0</x:v>
      </x:c>
      <x:c r="K94" s="180" t="n">
        <x:f>MAX(0,H94+I94-J94)</x:f>
        <x:v>0</x:v>
      </x:c>
      <x:c r="L94" s="180" t="n">
        <x:f>MIN(K94,MAX(0,$G94-0))</x:f>
        <x:v>0</x:v>
      </x:c>
      <x:c r="M94" s="180" t="n">
        <x:f>MAX(0,K94-L94)</x:f>
        <x:v>0</x:v>
      </x:c>
      <x:c r="N94" s="180" t="n">
        <x:f>S93</x:f>
        <x:v>0</x:v>
      </x:c>
      <x:c r="O94" s="180" t="n">
        <x:f>IF(N94&lt;=0,0,N94*IFERROR(INDEX(Inputs!$E$15:$E$24,MATCH(2,Inputs!$K$15:$K$24,0)),0)/12)</x:f>
        <x:v>0</x:v>
      </x:c>
      <x:c r="P94" s="180" t="n">
        <x:f>MIN(N94+O94,IF(N94&gt;0,IFERROR(INDEX(Inputs!$H$15:$H$24,MATCH(2,Inputs!$K$15:$K$24,0)),0),0))</x:f>
        <x:v>0</x:v>
      </x:c>
      <x:c r="Q94" s="180" t="n">
        <x:f>MAX(0,N94+O94-P94)</x:f>
        <x:v>0</x:v>
      </x:c>
      <x:c r="R94" s="180" t="n">
        <x:f>MIN(Q94,MAX(0,$G94-SUM(K94)))</x:f>
        <x:v>0</x:v>
      </x:c>
      <x:c r="S94" s="180" t="n">
        <x:f>MAX(0,Q94-R94)</x:f>
        <x:v>0</x:v>
      </x:c>
      <x:c r="T94" s="180" t="n">
        <x:f>Y93</x:f>
        <x:v>0</x:v>
      </x:c>
      <x:c r="U94" s="180" t="n">
        <x:f>IF(T94&lt;=0,0,T94*IFERROR(INDEX(Inputs!$E$15:$E$24,MATCH(3,Inputs!$K$15:$K$24,0)),0)/12)</x:f>
        <x:v>0</x:v>
      </x:c>
      <x:c r="V94" s="180" t="n">
        <x:f>MIN(T94+U94,IF(T94&gt;0,IFERROR(INDEX(Inputs!$H$15:$H$24,MATCH(3,Inputs!$K$15:$K$24,0)),0),0))</x:f>
        <x:v>0</x:v>
      </x:c>
      <x:c r="W94" s="180" t="n">
        <x:f>MAX(0,T94+U94-V94)</x:f>
        <x:v>0</x:v>
      </x:c>
      <x:c r="X94" s="180" t="n">
        <x:f>MIN(W94,MAX(0,$G94-SUM(K94,Q94)))</x:f>
        <x:v>0</x:v>
      </x:c>
      <x:c r="Y94" s="180" t="n">
        <x:f>MAX(0,W94-X94)</x:f>
        <x:v>0</x:v>
      </x:c>
      <x:c r="Z94" s="180" t="n">
        <x:f>AE93</x:f>
        <x:v>0</x:v>
      </x:c>
      <x:c r="AA94" s="180" t="n">
        <x:f>IF(Z94&lt;=0,0,Z94*IFERROR(INDEX(Inputs!$E$15:$E$24,MATCH(4,Inputs!$K$15:$K$24,0)),0)/12)</x:f>
        <x:v>0</x:v>
      </x:c>
      <x:c r="AB94" s="180" t="n">
        <x:f>MIN(Z94+AA94,IF(Z94&gt;0,IFERROR(INDEX(Inputs!$H$15:$H$24,MATCH(4,Inputs!$K$15:$K$24,0)),0),0))</x:f>
        <x:v>0</x:v>
      </x:c>
      <x:c r="AC94" s="180" t="n">
        <x:f>MAX(0,Z94+AA94-AB94)</x:f>
        <x:v>0</x:v>
      </x:c>
      <x:c r="AD94" s="180" t="n">
        <x:f>MIN(AC94,MAX(0,$G94-SUM(K94,Q94,W94)))</x:f>
        <x:v>0</x:v>
      </x:c>
      <x:c r="AE94" s="180" t="n">
        <x:f>MAX(0,AC94-AD94)</x:f>
        <x:v>0</x:v>
      </x:c>
      <x:c r="AF94" s="180" t="n">
        <x:f>AK93</x:f>
        <x:v>0</x:v>
      </x:c>
      <x:c r="AG94" s="180" t="n">
        <x:f>IF(AF94&lt;=0,0,AF94*IFERROR(INDEX(Inputs!$E$15:$E$24,MATCH(5,Inputs!$K$15:$K$24,0)),0)/12)</x:f>
        <x:v>0</x:v>
      </x:c>
      <x:c r="AH94" s="180" t="n">
        <x:f>MIN(AF94+AG94,IF(AF94&gt;0,IFERROR(INDEX(Inputs!$H$15:$H$24,MATCH(5,Inputs!$K$15:$K$24,0)),0),0))</x:f>
        <x:v>0</x:v>
      </x:c>
      <x:c r="AI94" s="180" t="n">
        <x:f>MAX(0,AF94+AG94-AH94)</x:f>
        <x:v>0</x:v>
      </x:c>
      <x:c r="AJ94" s="180" t="n">
        <x:f>MIN(AI94,MAX(0,$G94-SUM(K94,Q94,W94,AC94)))</x:f>
        <x:v>0</x:v>
      </x:c>
      <x:c r="AK94" s="180" t="n">
        <x:f>MAX(0,AI94-AJ94)</x:f>
        <x:v>0</x:v>
      </x:c>
      <x:c r="AL94" s="180" t="n">
        <x:f>AQ93</x:f>
        <x:v>0</x:v>
      </x:c>
      <x:c r="AM94" s="180" t="n">
        <x:f>IF(AL94&lt;=0,0,AL94*IFERROR(INDEX(Inputs!$E$15:$E$24,MATCH(6,Inputs!$K$15:$K$24,0)),0)/12)</x:f>
        <x:v>0</x:v>
      </x:c>
      <x:c r="AN94" s="180" t="n">
        <x:f>MIN(AL94+AM94,IF(AL94&gt;0,IFERROR(INDEX(Inputs!$H$15:$H$24,MATCH(6,Inputs!$K$15:$K$24,0)),0),0))</x:f>
        <x:v>0</x:v>
      </x:c>
      <x:c r="AO94" s="180" t="n">
        <x:f>MAX(0,AL94+AM94-AN94)</x:f>
        <x:v>0</x:v>
      </x:c>
      <x:c r="AP94" s="180" t="n">
        <x:f>MIN(AO94,MAX(0,$G94-SUM(K94,Q94,W94,AC94,AI94)))</x:f>
        <x:v>0</x:v>
      </x:c>
      <x:c r="AQ94" s="180" t="n">
        <x:f>MAX(0,AO94-AP94)</x:f>
        <x:v>0</x:v>
      </x:c>
      <x:c r="AR94" s="180" t="n">
        <x:f>AW93</x:f>
        <x:v>0</x:v>
      </x:c>
      <x:c r="AS94" s="180" t="n">
        <x:f>IF(AR94&lt;=0,0,AR94*IFERROR(INDEX(Inputs!$E$15:$E$24,MATCH(7,Inputs!$K$15:$K$24,0)),0)/12)</x:f>
        <x:v>0</x:v>
      </x:c>
      <x:c r="AT94" s="180" t="n">
        <x:f>MIN(AR94+AS94,IF(AR94&gt;0,IFERROR(INDEX(Inputs!$H$15:$H$24,MATCH(7,Inputs!$K$15:$K$24,0)),0),0))</x:f>
        <x:v>0</x:v>
      </x:c>
      <x:c r="AU94" s="180" t="n">
        <x:f>MAX(0,AR94+AS94-AT94)</x:f>
        <x:v>0</x:v>
      </x:c>
      <x:c r="AV94" s="180" t="n">
        <x:f>MIN(AU94,MAX(0,$G94-SUM(K94,Q94,W94,AC94,AI94,AO94)))</x:f>
        <x:v>0</x:v>
      </x:c>
      <x:c r="AW94" s="180" t="n">
        <x:f>MAX(0,AU94-AV94)</x:f>
        <x:v>0</x:v>
      </x:c>
      <x:c r="AX94" s="180" t="n">
        <x:f>BC93</x:f>
        <x:v>0</x:v>
      </x:c>
      <x:c r="AY94" s="180" t="n">
        <x:f>IF(AX94&lt;=0,0,AX94*IFERROR(INDEX(Inputs!$E$15:$E$24,MATCH(8,Inputs!$K$15:$K$24,0)),0)/12)</x:f>
        <x:v>0</x:v>
      </x:c>
      <x:c r="AZ94" s="180" t="n">
        <x:f>MIN(AX94+AY94,IF(AX94&gt;0,IFERROR(INDEX(Inputs!$H$15:$H$24,MATCH(8,Inputs!$K$15:$K$24,0)),0),0))</x:f>
        <x:v>0</x:v>
      </x:c>
      <x:c r="BA94" s="180" t="n">
        <x:f>MAX(0,AX94+AY94-AZ94)</x:f>
        <x:v>0</x:v>
      </x:c>
      <x:c r="BB94" s="180" t="n">
        <x:f>MIN(BA94,MAX(0,$G94-SUM(K94,Q94,W94,AC94,AI94,AO94,AU94)))</x:f>
        <x:v>0</x:v>
      </x:c>
      <x:c r="BC94" s="180" t="n">
        <x:f>MAX(0,BA94-BB94)</x:f>
        <x:v>0</x:v>
      </x:c>
      <x:c r="BD94" s="180" t="n">
        <x:f>BI93</x:f>
        <x:v>0</x:v>
      </x:c>
      <x:c r="BE94" s="180" t="n">
        <x:f>IF(BD94&lt;=0,0,BD94*IFERROR(INDEX(Inputs!$E$15:$E$24,MATCH(9,Inputs!$K$15:$K$24,0)),0)/12)</x:f>
        <x:v>0</x:v>
      </x:c>
      <x:c r="BF94" s="180" t="n">
        <x:f>MIN(BD94+BE94,IF(BD94&gt;0,IFERROR(INDEX(Inputs!$H$15:$H$24,MATCH(9,Inputs!$K$15:$K$24,0)),0),0))</x:f>
        <x:v>0</x:v>
      </x:c>
      <x:c r="BG94" s="180" t="n">
        <x:f>MAX(0,BD94+BE94-BF94)</x:f>
        <x:v>0</x:v>
      </x:c>
      <x:c r="BH94" s="180" t="n">
        <x:f>MIN(BG94,MAX(0,$G94-SUM(K94,Q94,W94,AC94,AI94,AO94,AU94,BA94)))</x:f>
        <x:v>0</x:v>
      </x:c>
      <x:c r="BI94" s="180" t="n">
        <x:f>MAX(0,BG94-BH94)</x:f>
        <x:v>0</x:v>
      </x:c>
      <x:c r="BJ94" s="180" t="n">
        <x:f>BO93</x:f>
        <x:v>0</x:v>
      </x:c>
      <x:c r="BK94" s="180" t="n">
        <x:f>IF(BJ94&lt;=0,0,BJ94*IFERROR(INDEX(Inputs!$E$15:$E$24,MATCH(10,Inputs!$K$15:$K$24,0)),0)/12)</x:f>
        <x:v>0</x:v>
      </x:c>
      <x:c r="BL94" s="180" t="n">
        <x:f>MIN(BJ94+BK94,IF(BJ94&gt;0,IFERROR(INDEX(Inputs!$H$15:$H$24,MATCH(10,Inputs!$K$15:$K$24,0)),0),0))</x:f>
        <x:v>0</x:v>
      </x:c>
      <x:c r="BM94" s="180" t="n">
        <x:f>MAX(0,BJ94+BK94-BL94)</x:f>
        <x:v>0</x:v>
      </x:c>
      <x:c r="BN94" s="180" t="n">
        <x:f>MIN(BM94,MAX(0,$G94-SUM(K94,Q94,W94,AC94,AI94,AO94,AU94,BA94,BG94)))</x:f>
        <x:v>0</x:v>
      </x:c>
      <x:c r="BO94" s="192" t="n">
        <x:f>MAX(0,BM94-BN94)</x:f>
        <x:v>0</x:v>
      </x:c>
    </x:row>
    <x:row r="95">
      <x:c r="A95" s="191" t="n">
        <x:f>88</x:f>
        <x:v>88</x:v>
      </x:c>
      <x:c r="B95" s="178" t="n">
        <x:f>EDATE(Inputs!$B$4,A95-1)</x:f>
        <x:v>48867</x:v>
      </x:c>
      <x:c r="C95" s="182" t="n">
        <x:f>SUM(H95,N95,T95,Z95,AF95,AL95,AR95,AX95,BD95,BJ95)</x:f>
        <x:v>0</x:v>
      </x:c>
      <x:c r="D95" s="182" t="n">
        <x:f>SUM(I95,O95,U95,AA95,AG95,AM95,AS95,AY95,BE95,BK95)</x:f>
        <x:v>0</x:v>
      </x:c>
      <x:c r="E95" s="182" t="n">
        <x:f>SUM(J95,P95,V95,AB95,AH95,AN95,AT95,AZ95,BF95,BL95)+SUM(L95,R95,X95,AD95,AJ95,AP95,AV95,BB95,BH95,BN95)</x:f>
        <x:v>0</x:v>
      </x:c>
      <x:c r="F95" s="182" t="n">
        <x:f>SUM(M95,S95,Y95,AE95,AK95,AQ95,AW95,BC95,BI95,BO95)</x:f>
        <x:v>0</x:v>
      </x:c>
      <x:c r="G95" s="182" t="n">
        <x:f>MAX(0,Inputs!$B$12-SUM(J95,P95,V95,AB95,AH95,AN95,AT95,AZ95,BF95,BL95))</x:f>
        <x:v>1150</x:v>
      </x:c>
      <x:c r="H95" s="180" t="n">
        <x:f>M94</x:f>
        <x:v>0</x:v>
      </x:c>
      <x:c r="I95" s="180" t="n">
        <x:f>IF(H95&lt;=0,0,H95*IFERROR(INDEX(Inputs!$E$15:$E$24,MATCH(1,Inputs!$K$15:$K$24,0)),0)/12)</x:f>
        <x:v>0</x:v>
      </x:c>
      <x:c r="J95" s="180" t="n">
        <x:f>MIN(H95+I95,IF(H95&gt;0,IFERROR(INDEX(Inputs!$H$15:$H$24,MATCH(1,Inputs!$K$15:$K$24,0)),0),0))</x:f>
        <x:v>0</x:v>
      </x:c>
      <x:c r="K95" s="180" t="n">
        <x:f>MAX(0,H95+I95-J95)</x:f>
        <x:v>0</x:v>
      </x:c>
      <x:c r="L95" s="180" t="n">
        <x:f>MIN(K95,MAX(0,$G95-0))</x:f>
        <x:v>0</x:v>
      </x:c>
      <x:c r="M95" s="180" t="n">
        <x:f>MAX(0,K95-L95)</x:f>
        <x:v>0</x:v>
      </x:c>
      <x:c r="N95" s="180" t="n">
        <x:f>S94</x:f>
        <x:v>0</x:v>
      </x:c>
      <x:c r="O95" s="180" t="n">
        <x:f>IF(N95&lt;=0,0,N95*IFERROR(INDEX(Inputs!$E$15:$E$24,MATCH(2,Inputs!$K$15:$K$24,0)),0)/12)</x:f>
        <x:v>0</x:v>
      </x:c>
      <x:c r="P95" s="180" t="n">
        <x:f>MIN(N95+O95,IF(N95&gt;0,IFERROR(INDEX(Inputs!$H$15:$H$24,MATCH(2,Inputs!$K$15:$K$24,0)),0),0))</x:f>
        <x:v>0</x:v>
      </x:c>
      <x:c r="Q95" s="180" t="n">
        <x:f>MAX(0,N95+O95-P95)</x:f>
        <x:v>0</x:v>
      </x:c>
      <x:c r="R95" s="180" t="n">
        <x:f>MIN(Q95,MAX(0,$G95-SUM(K95)))</x:f>
        <x:v>0</x:v>
      </x:c>
      <x:c r="S95" s="180" t="n">
        <x:f>MAX(0,Q95-R95)</x:f>
        <x:v>0</x:v>
      </x:c>
      <x:c r="T95" s="180" t="n">
        <x:f>Y94</x:f>
        <x:v>0</x:v>
      </x:c>
      <x:c r="U95" s="180" t="n">
        <x:f>IF(T95&lt;=0,0,T95*IFERROR(INDEX(Inputs!$E$15:$E$24,MATCH(3,Inputs!$K$15:$K$24,0)),0)/12)</x:f>
        <x:v>0</x:v>
      </x:c>
      <x:c r="V95" s="180" t="n">
        <x:f>MIN(T95+U95,IF(T95&gt;0,IFERROR(INDEX(Inputs!$H$15:$H$24,MATCH(3,Inputs!$K$15:$K$24,0)),0),0))</x:f>
        <x:v>0</x:v>
      </x:c>
      <x:c r="W95" s="180" t="n">
        <x:f>MAX(0,T95+U95-V95)</x:f>
        <x:v>0</x:v>
      </x:c>
      <x:c r="X95" s="180" t="n">
        <x:f>MIN(W95,MAX(0,$G95-SUM(K95,Q95)))</x:f>
        <x:v>0</x:v>
      </x:c>
      <x:c r="Y95" s="180" t="n">
        <x:f>MAX(0,W95-X95)</x:f>
        <x:v>0</x:v>
      </x:c>
      <x:c r="Z95" s="180" t="n">
        <x:f>AE94</x:f>
        <x:v>0</x:v>
      </x:c>
      <x:c r="AA95" s="180" t="n">
        <x:f>IF(Z95&lt;=0,0,Z95*IFERROR(INDEX(Inputs!$E$15:$E$24,MATCH(4,Inputs!$K$15:$K$24,0)),0)/12)</x:f>
        <x:v>0</x:v>
      </x:c>
      <x:c r="AB95" s="180" t="n">
        <x:f>MIN(Z95+AA95,IF(Z95&gt;0,IFERROR(INDEX(Inputs!$H$15:$H$24,MATCH(4,Inputs!$K$15:$K$24,0)),0),0))</x:f>
        <x:v>0</x:v>
      </x:c>
      <x:c r="AC95" s="180" t="n">
        <x:f>MAX(0,Z95+AA95-AB95)</x:f>
        <x:v>0</x:v>
      </x:c>
      <x:c r="AD95" s="180" t="n">
        <x:f>MIN(AC95,MAX(0,$G95-SUM(K95,Q95,W95)))</x:f>
        <x:v>0</x:v>
      </x:c>
      <x:c r="AE95" s="180" t="n">
        <x:f>MAX(0,AC95-AD95)</x:f>
        <x:v>0</x:v>
      </x:c>
      <x:c r="AF95" s="180" t="n">
        <x:f>AK94</x:f>
        <x:v>0</x:v>
      </x:c>
      <x:c r="AG95" s="180" t="n">
        <x:f>IF(AF95&lt;=0,0,AF95*IFERROR(INDEX(Inputs!$E$15:$E$24,MATCH(5,Inputs!$K$15:$K$24,0)),0)/12)</x:f>
        <x:v>0</x:v>
      </x:c>
      <x:c r="AH95" s="180" t="n">
        <x:f>MIN(AF95+AG95,IF(AF95&gt;0,IFERROR(INDEX(Inputs!$H$15:$H$24,MATCH(5,Inputs!$K$15:$K$24,0)),0),0))</x:f>
        <x:v>0</x:v>
      </x:c>
      <x:c r="AI95" s="180" t="n">
        <x:f>MAX(0,AF95+AG95-AH95)</x:f>
        <x:v>0</x:v>
      </x:c>
      <x:c r="AJ95" s="180" t="n">
        <x:f>MIN(AI95,MAX(0,$G95-SUM(K95,Q95,W95,AC95)))</x:f>
        <x:v>0</x:v>
      </x:c>
      <x:c r="AK95" s="180" t="n">
        <x:f>MAX(0,AI95-AJ95)</x:f>
        <x:v>0</x:v>
      </x:c>
      <x:c r="AL95" s="180" t="n">
        <x:f>AQ94</x:f>
        <x:v>0</x:v>
      </x:c>
      <x:c r="AM95" s="180" t="n">
        <x:f>IF(AL95&lt;=0,0,AL95*IFERROR(INDEX(Inputs!$E$15:$E$24,MATCH(6,Inputs!$K$15:$K$24,0)),0)/12)</x:f>
        <x:v>0</x:v>
      </x:c>
      <x:c r="AN95" s="180" t="n">
        <x:f>MIN(AL95+AM95,IF(AL95&gt;0,IFERROR(INDEX(Inputs!$H$15:$H$24,MATCH(6,Inputs!$K$15:$K$24,0)),0),0))</x:f>
        <x:v>0</x:v>
      </x:c>
      <x:c r="AO95" s="180" t="n">
        <x:f>MAX(0,AL95+AM95-AN95)</x:f>
        <x:v>0</x:v>
      </x:c>
      <x:c r="AP95" s="180" t="n">
        <x:f>MIN(AO95,MAX(0,$G95-SUM(K95,Q95,W95,AC95,AI95)))</x:f>
        <x:v>0</x:v>
      </x:c>
      <x:c r="AQ95" s="180" t="n">
        <x:f>MAX(0,AO95-AP95)</x:f>
        <x:v>0</x:v>
      </x:c>
      <x:c r="AR95" s="180" t="n">
        <x:f>AW94</x:f>
        <x:v>0</x:v>
      </x:c>
      <x:c r="AS95" s="180" t="n">
        <x:f>IF(AR95&lt;=0,0,AR95*IFERROR(INDEX(Inputs!$E$15:$E$24,MATCH(7,Inputs!$K$15:$K$24,0)),0)/12)</x:f>
        <x:v>0</x:v>
      </x:c>
      <x:c r="AT95" s="180" t="n">
        <x:f>MIN(AR95+AS95,IF(AR95&gt;0,IFERROR(INDEX(Inputs!$H$15:$H$24,MATCH(7,Inputs!$K$15:$K$24,0)),0),0))</x:f>
        <x:v>0</x:v>
      </x:c>
      <x:c r="AU95" s="180" t="n">
        <x:f>MAX(0,AR95+AS95-AT95)</x:f>
        <x:v>0</x:v>
      </x:c>
      <x:c r="AV95" s="180" t="n">
        <x:f>MIN(AU95,MAX(0,$G95-SUM(K95,Q95,W95,AC95,AI95,AO95)))</x:f>
        <x:v>0</x:v>
      </x:c>
      <x:c r="AW95" s="180" t="n">
        <x:f>MAX(0,AU95-AV95)</x:f>
        <x:v>0</x:v>
      </x:c>
      <x:c r="AX95" s="180" t="n">
        <x:f>BC94</x:f>
        <x:v>0</x:v>
      </x:c>
      <x:c r="AY95" s="180" t="n">
        <x:f>IF(AX95&lt;=0,0,AX95*IFERROR(INDEX(Inputs!$E$15:$E$24,MATCH(8,Inputs!$K$15:$K$24,0)),0)/12)</x:f>
        <x:v>0</x:v>
      </x:c>
      <x:c r="AZ95" s="180" t="n">
        <x:f>MIN(AX95+AY95,IF(AX95&gt;0,IFERROR(INDEX(Inputs!$H$15:$H$24,MATCH(8,Inputs!$K$15:$K$24,0)),0),0))</x:f>
        <x:v>0</x:v>
      </x:c>
      <x:c r="BA95" s="180" t="n">
        <x:f>MAX(0,AX95+AY95-AZ95)</x:f>
        <x:v>0</x:v>
      </x:c>
      <x:c r="BB95" s="180" t="n">
        <x:f>MIN(BA95,MAX(0,$G95-SUM(K95,Q95,W95,AC95,AI95,AO95,AU95)))</x:f>
        <x:v>0</x:v>
      </x:c>
      <x:c r="BC95" s="180" t="n">
        <x:f>MAX(0,BA95-BB95)</x:f>
        <x:v>0</x:v>
      </x:c>
      <x:c r="BD95" s="180" t="n">
        <x:f>BI94</x:f>
        <x:v>0</x:v>
      </x:c>
      <x:c r="BE95" s="180" t="n">
        <x:f>IF(BD95&lt;=0,0,BD95*IFERROR(INDEX(Inputs!$E$15:$E$24,MATCH(9,Inputs!$K$15:$K$24,0)),0)/12)</x:f>
        <x:v>0</x:v>
      </x:c>
      <x:c r="BF95" s="180" t="n">
        <x:f>MIN(BD95+BE95,IF(BD95&gt;0,IFERROR(INDEX(Inputs!$H$15:$H$24,MATCH(9,Inputs!$K$15:$K$24,0)),0),0))</x:f>
        <x:v>0</x:v>
      </x:c>
      <x:c r="BG95" s="180" t="n">
        <x:f>MAX(0,BD95+BE95-BF95)</x:f>
        <x:v>0</x:v>
      </x:c>
      <x:c r="BH95" s="180" t="n">
        <x:f>MIN(BG95,MAX(0,$G95-SUM(K95,Q95,W95,AC95,AI95,AO95,AU95,BA95)))</x:f>
        <x:v>0</x:v>
      </x:c>
      <x:c r="BI95" s="180" t="n">
        <x:f>MAX(0,BG95-BH95)</x:f>
        <x:v>0</x:v>
      </x:c>
      <x:c r="BJ95" s="180" t="n">
        <x:f>BO94</x:f>
        <x:v>0</x:v>
      </x:c>
      <x:c r="BK95" s="180" t="n">
        <x:f>IF(BJ95&lt;=0,0,BJ95*IFERROR(INDEX(Inputs!$E$15:$E$24,MATCH(10,Inputs!$K$15:$K$24,0)),0)/12)</x:f>
        <x:v>0</x:v>
      </x:c>
      <x:c r="BL95" s="180" t="n">
        <x:f>MIN(BJ95+BK95,IF(BJ95&gt;0,IFERROR(INDEX(Inputs!$H$15:$H$24,MATCH(10,Inputs!$K$15:$K$24,0)),0),0))</x:f>
        <x:v>0</x:v>
      </x:c>
      <x:c r="BM95" s="180" t="n">
        <x:f>MAX(0,BJ95+BK95-BL95)</x:f>
        <x:v>0</x:v>
      </x:c>
      <x:c r="BN95" s="180" t="n">
        <x:f>MIN(BM95,MAX(0,$G95-SUM(K95,Q95,W95,AC95,AI95,AO95,AU95,BA95,BG95)))</x:f>
        <x:v>0</x:v>
      </x:c>
      <x:c r="BO95" s="192" t="n">
        <x:f>MAX(0,BM95-BN95)</x:f>
        <x:v>0</x:v>
      </x:c>
    </x:row>
    <x:row r="96">
      <x:c r="A96" s="191" t="n">
        <x:f>89</x:f>
        <x:v>89</x:v>
      </x:c>
      <x:c r="B96" s="178" t="n">
        <x:f>EDATE(Inputs!$B$4,A96-1)</x:f>
        <x:v>48898</x:v>
      </x:c>
      <x:c r="C96" s="182" t="n">
        <x:f>SUM(H96,N96,T96,Z96,AF96,AL96,AR96,AX96,BD96,BJ96)</x:f>
        <x:v>0</x:v>
      </x:c>
      <x:c r="D96" s="182" t="n">
        <x:f>SUM(I96,O96,U96,AA96,AG96,AM96,AS96,AY96,BE96,BK96)</x:f>
        <x:v>0</x:v>
      </x:c>
      <x:c r="E96" s="182" t="n">
        <x:f>SUM(J96,P96,V96,AB96,AH96,AN96,AT96,AZ96,BF96,BL96)+SUM(L96,R96,X96,AD96,AJ96,AP96,AV96,BB96,BH96,BN96)</x:f>
        <x:v>0</x:v>
      </x:c>
      <x:c r="F96" s="182" t="n">
        <x:f>SUM(M96,S96,Y96,AE96,AK96,AQ96,AW96,BC96,BI96,BO96)</x:f>
        <x:v>0</x:v>
      </x:c>
      <x:c r="G96" s="182" t="n">
        <x:f>MAX(0,Inputs!$B$12-SUM(J96,P96,V96,AB96,AH96,AN96,AT96,AZ96,BF96,BL96))</x:f>
        <x:v>1150</x:v>
      </x:c>
      <x:c r="H96" s="180" t="n">
        <x:f>M95</x:f>
        <x:v>0</x:v>
      </x:c>
      <x:c r="I96" s="180" t="n">
        <x:f>IF(H96&lt;=0,0,H96*IFERROR(INDEX(Inputs!$E$15:$E$24,MATCH(1,Inputs!$K$15:$K$24,0)),0)/12)</x:f>
        <x:v>0</x:v>
      </x:c>
      <x:c r="J96" s="180" t="n">
        <x:f>MIN(H96+I96,IF(H96&gt;0,IFERROR(INDEX(Inputs!$H$15:$H$24,MATCH(1,Inputs!$K$15:$K$24,0)),0),0))</x:f>
        <x:v>0</x:v>
      </x:c>
      <x:c r="K96" s="180" t="n">
        <x:f>MAX(0,H96+I96-J96)</x:f>
        <x:v>0</x:v>
      </x:c>
      <x:c r="L96" s="180" t="n">
        <x:f>MIN(K96,MAX(0,$G96-0))</x:f>
        <x:v>0</x:v>
      </x:c>
      <x:c r="M96" s="180" t="n">
        <x:f>MAX(0,K96-L96)</x:f>
        <x:v>0</x:v>
      </x:c>
      <x:c r="N96" s="180" t="n">
        <x:f>S95</x:f>
        <x:v>0</x:v>
      </x:c>
      <x:c r="O96" s="180" t="n">
        <x:f>IF(N96&lt;=0,0,N96*IFERROR(INDEX(Inputs!$E$15:$E$24,MATCH(2,Inputs!$K$15:$K$24,0)),0)/12)</x:f>
        <x:v>0</x:v>
      </x:c>
      <x:c r="P96" s="180" t="n">
        <x:f>MIN(N96+O96,IF(N96&gt;0,IFERROR(INDEX(Inputs!$H$15:$H$24,MATCH(2,Inputs!$K$15:$K$24,0)),0),0))</x:f>
        <x:v>0</x:v>
      </x:c>
      <x:c r="Q96" s="180" t="n">
        <x:f>MAX(0,N96+O96-P96)</x:f>
        <x:v>0</x:v>
      </x:c>
      <x:c r="R96" s="180" t="n">
        <x:f>MIN(Q96,MAX(0,$G96-SUM(K96)))</x:f>
        <x:v>0</x:v>
      </x:c>
      <x:c r="S96" s="180" t="n">
        <x:f>MAX(0,Q96-R96)</x:f>
        <x:v>0</x:v>
      </x:c>
      <x:c r="T96" s="180" t="n">
        <x:f>Y95</x:f>
        <x:v>0</x:v>
      </x:c>
      <x:c r="U96" s="180" t="n">
        <x:f>IF(T96&lt;=0,0,T96*IFERROR(INDEX(Inputs!$E$15:$E$24,MATCH(3,Inputs!$K$15:$K$24,0)),0)/12)</x:f>
        <x:v>0</x:v>
      </x:c>
      <x:c r="V96" s="180" t="n">
        <x:f>MIN(T96+U96,IF(T96&gt;0,IFERROR(INDEX(Inputs!$H$15:$H$24,MATCH(3,Inputs!$K$15:$K$24,0)),0),0))</x:f>
        <x:v>0</x:v>
      </x:c>
      <x:c r="W96" s="180" t="n">
        <x:f>MAX(0,T96+U96-V96)</x:f>
        <x:v>0</x:v>
      </x:c>
      <x:c r="X96" s="180" t="n">
        <x:f>MIN(W96,MAX(0,$G96-SUM(K96,Q96)))</x:f>
        <x:v>0</x:v>
      </x:c>
      <x:c r="Y96" s="180" t="n">
        <x:f>MAX(0,W96-X96)</x:f>
        <x:v>0</x:v>
      </x:c>
      <x:c r="Z96" s="180" t="n">
        <x:f>AE95</x:f>
        <x:v>0</x:v>
      </x:c>
      <x:c r="AA96" s="180" t="n">
        <x:f>IF(Z96&lt;=0,0,Z96*IFERROR(INDEX(Inputs!$E$15:$E$24,MATCH(4,Inputs!$K$15:$K$24,0)),0)/12)</x:f>
        <x:v>0</x:v>
      </x:c>
      <x:c r="AB96" s="180" t="n">
        <x:f>MIN(Z96+AA96,IF(Z96&gt;0,IFERROR(INDEX(Inputs!$H$15:$H$24,MATCH(4,Inputs!$K$15:$K$24,0)),0),0))</x:f>
        <x:v>0</x:v>
      </x:c>
      <x:c r="AC96" s="180" t="n">
        <x:f>MAX(0,Z96+AA96-AB96)</x:f>
        <x:v>0</x:v>
      </x:c>
      <x:c r="AD96" s="180" t="n">
        <x:f>MIN(AC96,MAX(0,$G96-SUM(K96,Q96,W96)))</x:f>
        <x:v>0</x:v>
      </x:c>
      <x:c r="AE96" s="180" t="n">
        <x:f>MAX(0,AC96-AD96)</x:f>
        <x:v>0</x:v>
      </x:c>
      <x:c r="AF96" s="180" t="n">
        <x:f>AK95</x:f>
        <x:v>0</x:v>
      </x:c>
      <x:c r="AG96" s="180" t="n">
        <x:f>IF(AF96&lt;=0,0,AF96*IFERROR(INDEX(Inputs!$E$15:$E$24,MATCH(5,Inputs!$K$15:$K$24,0)),0)/12)</x:f>
        <x:v>0</x:v>
      </x:c>
      <x:c r="AH96" s="180" t="n">
        <x:f>MIN(AF96+AG96,IF(AF96&gt;0,IFERROR(INDEX(Inputs!$H$15:$H$24,MATCH(5,Inputs!$K$15:$K$24,0)),0),0))</x:f>
        <x:v>0</x:v>
      </x:c>
      <x:c r="AI96" s="180" t="n">
        <x:f>MAX(0,AF96+AG96-AH96)</x:f>
        <x:v>0</x:v>
      </x:c>
      <x:c r="AJ96" s="180" t="n">
        <x:f>MIN(AI96,MAX(0,$G96-SUM(K96,Q96,W96,AC96)))</x:f>
        <x:v>0</x:v>
      </x:c>
      <x:c r="AK96" s="180" t="n">
        <x:f>MAX(0,AI96-AJ96)</x:f>
        <x:v>0</x:v>
      </x:c>
      <x:c r="AL96" s="180" t="n">
        <x:f>AQ95</x:f>
        <x:v>0</x:v>
      </x:c>
      <x:c r="AM96" s="180" t="n">
        <x:f>IF(AL96&lt;=0,0,AL96*IFERROR(INDEX(Inputs!$E$15:$E$24,MATCH(6,Inputs!$K$15:$K$24,0)),0)/12)</x:f>
        <x:v>0</x:v>
      </x:c>
      <x:c r="AN96" s="180" t="n">
        <x:f>MIN(AL96+AM96,IF(AL96&gt;0,IFERROR(INDEX(Inputs!$H$15:$H$24,MATCH(6,Inputs!$K$15:$K$24,0)),0),0))</x:f>
        <x:v>0</x:v>
      </x:c>
      <x:c r="AO96" s="180" t="n">
        <x:f>MAX(0,AL96+AM96-AN96)</x:f>
        <x:v>0</x:v>
      </x:c>
      <x:c r="AP96" s="180" t="n">
        <x:f>MIN(AO96,MAX(0,$G96-SUM(K96,Q96,W96,AC96,AI96)))</x:f>
        <x:v>0</x:v>
      </x:c>
      <x:c r="AQ96" s="180" t="n">
        <x:f>MAX(0,AO96-AP96)</x:f>
        <x:v>0</x:v>
      </x:c>
      <x:c r="AR96" s="180" t="n">
        <x:f>AW95</x:f>
        <x:v>0</x:v>
      </x:c>
      <x:c r="AS96" s="180" t="n">
        <x:f>IF(AR96&lt;=0,0,AR96*IFERROR(INDEX(Inputs!$E$15:$E$24,MATCH(7,Inputs!$K$15:$K$24,0)),0)/12)</x:f>
        <x:v>0</x:v>
      </x:c>
      <x:c r="AT96" s="180" t="n">
        <x:f>MIN(AR96+AS96,IF(AR96&gt;0,IFERROR(INDEX(Inputs!$H$15:$H$24,MATCH(7,Inputs!$K$15:$K$24,0)),0),0))</x:f>
        <x:v>0</x:v>
      </x:c>
      <x:c r="AU96" s="180" t="n">
        <x:f>MAX(0,AR96+AS96-AT96)</x:f>
        <x:v>0</x:v>
      </x:c>
      <x:c r="AV96" s="180" t="n">
        <x:f>MIN(AU96,MAX(0,$G96-SUM(K96,Q96,W96,AC96,AI96,AO96)))</x:f>
        <x:v>0</x:v>
      </x:c>
      <x:c r="AW96" s="180" t="n">
        <x:f>MAX(0,AU96-AV96)</x:f>
        <x:v>0</x:v>
      </x:c>
      <x:c r="AX96" s="180" t="n">
        <x:f>BC95</x:f>
        <x:v>0</x:v>
      </x:c>
      <x:c r="AY96" s="180" t="n">
        <x:f>IF(AX96&lt;=0,0,AX96*IFERROR(INDEX(Inputs!$E$15:$E$24,MATCH(8,Inputs!$K$15:$K$24,0)),0)/12)</x:f>
        <x:v>0</x:v>
      </x:c>
      <x:c r="AZ96" s="180" t="n">
        <x:f>MIN(AX96+AY96,IF(AX96&gt;0,IFERROR(INDEX(Inputs!$H$15:$H$24,MATCH(8,Inputs!$K$15:$K$24,0)),0),0))</x:f>
        <x:v>0</x:v>
      </x:c>
      <x:c r="BA96" s="180" t="n">
        <x:f>MAX(0,AX96+AY96-AZ96)</x:f>
        <x:v>0</x:v>
      </x:c>
      <x:c r="BB96" s="180" t="n">
        <x:f>MIN(BA96,MAX(0,$G96-SUM(K96,Q96,W96,AC96,AI96,AO96,AU96)))</x:f>
        <x:v>0</x:v>
      </x:c>
      <x:c r="BC96" s="180" t="n">
        <x:f>MAX(0,BA96-BB96)</x:f>
        <x:v>0</x:v>
      </x:c>
      <x:c r="BD96" s="180" t="n">
        <x:f>BI95</x:f>
        <x:v>0</x:v>
      </x:c>
      <x:c r="BE96" s="180" t="n">
        <x:f>IF(BD96&lt;=0,0,BD96*IFERROR(INDEX(Inputs!$E$15:$E$24,MATCH(9,Inputs!$K$15:$K$24,0)),0)/12)</x:f>
        <x:v>0</x:v>
      </x:c>
      <x:c r="BF96" s="180" t="n">
        <x:f>MIN(BD96+BE96,IF(BD96&gt;0,IFERROR(INDEX(Inputs!$H$15:$H$24,MATCH(9,Inputs!$K$15:$K$24,0)),0),0))</x:f>
        <x:v>0</x:v>
      </x:c>
      <x:c r="BG96" s="180" t="n">
        <x:f>MAX(0,BD96+BE96-BF96)</x:f>
        <x:v>0</x:v>
      </x:c>
      <x:c r="BH96" s="180" t="n">
        <x:f>MIN(BG96,MAX(0,$G96-SUM(K96,Q96,W96,AC96,AI96,AO96,AU96,BA96)))</x:f>
        <x:v>0</x:v>
      </x:c>
      <x:c r="BI96" s="180" t="n">
        <x:f>MAX(0,BG96-BH96)</x:f>
        <x:v>0</x:v>
      </x:c>
      <x:c r="BJ96" s="180" t="n">
        <x:f>BO95</x:f>
        <x:v>0</x:v>
      </x:c>
      <x:c r="BK96" s="180" t="n">
        <x:f>IF(BJ96&lt;=0,0,BJ96*IFERROR(INDEX(Inputs!$E$15:$E$24,MATCH(10,Inputs!$K$15:$K$24,0)),0)/12)</x:f>
        <x:v>0</x:v>
      </x:c>
      <x:c r="BL96" s="180" t="n">
        <x:f>MIN(BJ96+BK96,IF(BJ96&gt;0,IFERROR(INDEX(Inputs!$H$15:$H$24,MATCH(10,Inputs!$K$15:$K$24,0)),0),0))</x:f>
        <x:v>0</x:v>
      </x:c>
      <x:c r="BM96" s="180" t="n">
        <x:f>MAX(0,BJ96+BK96-BL96)</x:f>
        <x:v>0</x:v>
      </x:c>
      <x:c r="BN96" s="180" t="n">
        <x:f>MIN(BM96,MAX(0,$G96-SUM(K96,Q96,W96,AC96,AI96,AO96,AU96,BA96,BG96)))</x:f>
        <x:v>0</x:v>
      </x:c>
      <x:c r="BO96" s="192" t="n">
        <x:f>MAX(0,BM96-BN96)</x:f>
        <x:v>0</x:v>
      </x:c>
    </x:row>
    <x:row r="97">
      <x:c r="A97" s="191" t="n">
        <x:f>90</x:f>
        <x:v>90</x:v>
      </x:c>
      <x:c r="B97" s="178" t="n">
        <x:f>EDATE(Inputs!$B$4,A97-1)</x:f>
        <x:v>48928</x:v>
      </x:c>
      <x:c r="C97" s="182" t="n">
        <x:f>SUM(H97,N97,T97,Z97,AF97,AL97,AR97,AX97,BD97,BJ97)</x:f>
        <x:v>0</x:v>
      </x:c>
      <x:c r="D97" s="182" t="n">
        <x:f>SUM(I97,O97,U97,AA97,AG97,AM97,AS97,AY97,BE97,BK97)</x:f>
        <x:v>0</x:v>
      </x:c>
      <x:c r="E97" s="182" t="n">
        <x:f>SUM(J97,P97,V97,AB97,AH97,AN97,AT97,AZ97,BF97,BL97)+SUM(L97,R97,X97,AD97,AJ97,AP97,AV97,BB97,BH97,BN97)</x:f>
        <x:v>0</x:v>
      </x:c>
      <x:c r="F97" s="182" t="n">
        <x:f>SUM(M97,S97,Y97,AE97,AK97,AQ97,AW97,BC97,BI97,BO97)</x:f>
        <x:v>0</x:v>
      </x:c>
      <x:c r="G97" s="182" t="n">
        <x:f>MAX(0,Inputs!$B$12-SUM(J97,P97,V97,AB97,AH97,AN97,AT97,AZ97,BF97,BL97))</x:f>
        <x:v>1150</x:v>
      </x:c>
      <x:c r="H97" s="180" t="n">
        <x:f>M96</x:f>
        <x:v>0</x:v>
      </x:c>
      <x:c r="I97" s="180" t="n">
        <x:f>IF(H97&lt;=0,0,H97*IFERROR(INDEX(Inputs!$E$15:$E$24,MATCH(1,Inputs!$K$15:$K$24,0)),0)/12)</x:f>
        <x:v>0</x:v>
      </x:c>
      <x:c r="J97" s="180" t="n">
        <x:f>MIN(H97+I97,IF(H97&gt;0,IFERROR(INDEX(Inputs!$H$15:$H$24,MATCH(1,Inputs!$K$15:$K$24,0)),0),0))</x:f>
        <x:v>0</x:v>
      </x:c>
      <x:c r="K97" s="180" t="n">
        <x:f>MAX(0,H97+I97-J97)</x:f>
        <x:v>0</x:v>
      </x:c>
      <x:c r="L97" s="180" t="n">
        <x:f>MIN(K97,MAX(0,$G97-0))</x:f>
        <x:v>0</x:v>
      </x:c>
      <x:c r="M97" s="180" t="n">
        <x:f>MAX(0,K97-L97)</x:f>
        <x:v>0</x:v>
      </x:c>
      <x:c r="N97" s="180" t="n">
        <x:f>S96</x:f>
        <x:v>0</x:v>
      </x:c>
      <x:c r="O97" s="180" t="n">
        <x:f>IF(N97&lt;=0,0,N97*IFERROR(INDEX(Inputs!$E$15:$E$24,MATCH(2,Inputs!$K$15:$K$24,0)),0)/12)</x:f>
        <x:v>0</x:v>
      </x:c>
      <x:c r="P97" s="180" t="n">
        <x:f>MIN(N97+O97,IF(N97&gt;0,IFERROR(INDEX(Inputs!$H$15:$H$24,MATCH(2,Inputs!$K$15:$K$24,0)),0),0))</x:f>
        <x:v>0</x:v>
      </x:c>
      <x:c r="Q97" s="180" t="n">
        <x:f>MAX(0,N97+O97-P97)</x:f>
        <x:v>0</x:v>
      </x:c>
      <x:c r="R97" s="180" t="n">
        <x:f>MIN(Q97,MAX(0,$G97-SUM(K97)))</x:f>
        <x:v>0</x:v>
      </x:c>
      <x:c r="S97" s="180" t="n">
        <x:f>MAX(0,Q97-R97)</x:f>
        <x:v>0</x:v>
      </x:c>
      <x:c r="T97" s="180" t="n">
        <x:f>Y96</x:f>
        <x:v>0</x:v>
      </x:c>
      <x:c r="U97" s="180" t="n">
        <x:f>IF(T97&lt;=0,0,T97*IFERROR(INDEX(Inputs!$E$15:$E$24,MATCH(3,Inputs!$K$15:$K$24,0)),0)/12)</x:f>
        <x:v>0</x:v>
      </x:c>
      <x:c r="V97" s="180" t="n">
        <x:f>MIN(T97+U97,IF(T97&gt;0,IFERROR(INDEX(Inputs!$H$15:$H$24,MATCH(3,Inputs!$K$15:$K$24,0)),0),0))</x:f>
        <x:v>0</x:v>
      </x:c>
      <x:c r="W97" s="180" t="n">
        <x:f>MAX(0,T97+U97-V97)</x:f>
        <x:v>0</x:v>
      </x:c>
      <x:c r="X97" s="180" t="n">
        <x:f>MIN(W97,MAX(0,$G97-SUM(K97,Q97)))</x:f>
        <x:v>0</x:v>
      </x:c>
      <x:c r="Y97" s="180" t="n">
        <x:f>MAX(0,W97-X97)</x:f>
        <x:v>0</x:v>
      </x:c>
      <x:c r="Z97" s="180" t="n">
        <x:f>AE96</x:f>
        <x:v>0</x:v>
      </x:c>
      <x:c r="AA97" s="180" t="n">
        <x:f>IF(Z97&lt;=0,0,Z97*IFERROR(INDEX(Inputs!$E$15:$E$24,MATCH(4,Inputs!$K$15:$K$24,0)),0)/12)</x:f>
        <x:v>0</x:v>
      </x:c>
      <x:c r="AB97" s="180" t="n">
        <x:f>MIN(Z97+AA97,IF(Z97&gt;0,IFERROR(INDEX(Inputs!$H$15:$H$24,MATCH(4,Inputs!$K$15:$K$24,0)),0),0))</x:f>
        <x:v>0</x:v>
      </x:c>
      <x:c r="AC97" s="180" t="n">
        <x:f>MAX(0,Z97+AA97-AB97)</x:f>
        <x:v>0</x:v>
      </x:c>
      <x:c r="AD97" s="180" t="n">
        <x:f>MIN(AC97,MAX(0,$G97-SUM(K97,Q97,W97)))</x:f>
        <x:v>0</x:v>
      </x:c>
      <x:c r="AE97" s="180" t="n">
        <x:f>MAX(0,AC97-AD97)</x:f>
        <x:v>0</x:v>
      </x:c>
      <x:c r="AF97" s="180" t="n">
        <x:f>AK96</x:f>
        <x:v>0</x:v>
      </x:c>
      <x:c r="AG97" s="180" t="n">
        <x:f>IF(AF97&lt;=0,0,AF97*IFERROR(INDEX(Inputs!$E$15:$E$24,MATCH(5,Inputs!$K$15:$K$24,0)),0)/12)</x:f>
        <x:v>0</x:v>
      </x:c>
      <x:c r="AH97" s="180" t="n">
        <x:f>MIN(AF97+AG97,IF(AF97&gt;0,IFERROR(INDEX(Inputs!$H$15:$H$24,MATCH(5,Inputs!$K$15:$K$24,0)),0),0))</x:f>
        <x:v>0</x:v>
      </x:c>
      <x:c r="AI97" s="180" t="n">
        <x:f>MAX(0,AF97+AG97-AH97)</x:f>
        <x:v>0</x:v>
      </x:c>
      <x:c r="AJ97" s="180" t="n">
        <x:f>MIN(AI97,MAX(0,$G97-SUM(K97,Q97,W97,AC97)))</x:f>
        <x:v>0</x:v>
      </x:c>
      <x:c r="AK97" s="180" t="n">
        <x:f>MAX(0,AI97-AJ97)</x:f>
        <x:v>0</x:v>
      </x:c>
      <x:c r="AL97" s="180" t="n">
        <x:f>AQ96</x:f>
        <x:v>0</x:v>
      </x:c>
      <x:c r="AM97" s="180" t="n">
        <x:f>IF(AL97&lt;=0,0,AL97*IFERROR(INDEX(Inputs!$E$15:$E$24,MATCH(6,Inputs!$K$15:$K$24,0)),0)/12)</x:f>
        <x:v>0</x:v>
      </x:c>
      <x:c r="AN97" s="180" t="n">
        <x:f>MIN(AL97+AM97,IF(AL97&gt;0,IFERROR(INDEX(Inputs!$H$15:$H$24,MATCH(6,Inputs!$K$15:$K$24,0)),0),0))</x:f>
        <x:v>0</x:v>
      </x:c>
      <x:c r="AO97" s="180" t="n">
        <x:f>MAX(0,AL97+AM97-AN97)</x:f>
        <x:v>0</x:v>
      </x:c>
      <x:c r="AP97" s="180" t="n">
        <x:f>MIN(AO97,MAX(0,$G97-SUM(K97,Q97,W97,AC97,AI97)))</x:f>
        <x:v>0</x:v>
      </x:c>
      <x:c r="AQ97" s="180" t="n">
        <x:f>MAX(0,AO97-AP97)</x:f>
        <x:v>0</x:v>
      </x:c>
      <x:c r="AR97" s="180" t="n">
        <x:f>AW96</x:f>
        <x:v>0</x:v>
      </x:c>
      <x:c r="AS97" s="180" t="n">
        <x:f>IF(AR97&lt;=0,0,AR97*IFERROR(INDEX(Inputs!$E$15:$E$24,MATCH(7,Inputs!$K$15:$K$24,0)),0)/12)</x:f>
        <x:v>0</x:v>
      </x:c>
      <x:c r="AT97" s="180" t="n">
        <x:f>MIN(AR97+AS97,IF(AR97&gt;0,IFERROR(INDEX(Inputs!$H$15:$H$24,MATCH(7,Inputs!$K$15:$K$24,0)),0),0))</x:f>
        <x:v>0</x:v>
      </x:c>
      <x:c r="AU97" s="180" t="n">
        <x:f>MAX(0,AR97+AS97-AT97)</x:f>
        <x:v>0</x:v>
      </x:c>
      <x:c r="AV97" s="180" t="n">
        <x:f>MIN(AU97,MAX(0,$G97-SUM(K97,Q97,W97,AC97,AI97,AO97)))</x:f>
        <x:v>0</x:v>
      </x:c>
      <x:c r="AW97" s="180" t="n">
        <x:f>MAX(0,AU97-AV97)</x:f>
        <x:v>0</x:v>
      </x:c>
      <x:c r="AX97" s="180" t="n">
        <x:f>BC96</x:f>
        <x:v>0</x:v>
      </x:c>
      <x:c r="AY97" s="180" t="n">
        <x:f>IF(AX97&lt;=0,0,AX97*IFERROR(INDEX(Inputs!$E$15:$E$24,MATCH(8,Inputs!$K$15:$K$24,0)),0)/12)</x:f>
        <x:v>0</x:v>
      </x:c>
      <x:c r="AZ97" s="180" t="n">
        <x:f>MIN(AX97+AY97,IF(AX97&gt;0,IFERROR(INDEX(Inputs!$H$15:$H$24,MATCH(8,Inputs!$K$15:$K$24,0)),0),0))</x:f>
        <x:v>0</x:v>
      </x:c>
      <x:c r="BA97" s="180" t="n">
        <x:f>MAX(0,AX97+AY97-AZ97)</x:f>
        <x:v>0</x:v>
      </x:c>
      <x:c r="BB97" s="180" t="n">
        <x:f>MIN(BA97,MAX(0,$G97-SUM(K97,Q97,W97,AC97,AI97,AO97,AU97)))</x:f>
        <x:v>0</x:v>
      </x:c>
      <x:c r="BC97" s="180" t="n">
        <x:f>MAX(0,BA97-BB97)</x:f>
        <x:v>0</x:v>
      </x:c>
      <x:c r="BD97" s="180" t="n">
        <x:f>BI96</x:f>
        <x:v>0</x:v>
      </x:c>
      <x:c r="BE97" s="180" t="n">
        <x:f>IF(BD97&lt;=0,0,BD97*IFERROR(INDEX(Inputs!$E$15:$E$24,MATCH(9,Inputs!$K$15:$K$24,0)),0)/12)</x:f>
        <x:v>0</x:v>
      </x:c>
      <x:c r="BF97" s="180" t="n">
        <x:f>MIN(BD97+BE97,IF(BD97&gt;0,IFERROR(INDEX(Inputs!$H$15:$H$24,MATCH(9,Inputs!$K$15:$K$24,0)),0),0))</x:f>
        <x:v>0</x:v>
      </x:c>
      <x:c r="BG97" s="180" t="n">
        <x:f>MAX(0,BD97+BE97-BF97)</x:f>
        <x:v>0</x:v>
      </x:c>
      <x:c r="BH97" s="180" t="n">
        <x:f>MIN(BG97,MAX(0,$G97-SUM(K97,Q97,W97,AC97,AI97,AO97,AU97,BA97)))</x:f>
        <x:v>0</x:v>
      </x:c>
      <x:c r="BI97" s="180" t="n">
        <x:f>MAX(0,BG97-BH97)</x:f>
        <x:v>0</x:v>
      </x:c>
      <x:c r="BJ97" s="180" t="n">
        <x:f>BO96</x:f>
        <x:v>0</x:v>
      </x:c>
      <x:c r="BK97" s="180" t="n">
        <x:f>IF(BJ97&lt;=0,0,BJ97*IFERROR(INDEX(Inputs!$E$15:$E$24,MATCH(10,Inputs!$K$15:$K$24,0)),0)/12)</x:f>
        <x:v>0</x:v>
      </x:c>
      <x:c r="BL97" s="180" t="n">
        <x:f>MIN(BJ97+BK97,IF(BJ97&gt;0,IFERROR(INDEX(Inputs!$H$15:$H$24,MATCH(10,Inputs!$K$15:$K$24,0)),0),0))</x:f>
        <x:v>0</x:v>
      </x:c>
      <x:c r="BM97" s="180" t="n">
        <x:f>MAX(0,BJ97+BK97-BL97)</x:f>
        <x:v>0</x:v>
      </x:c>
      <x:c r="BN97" s="180" t="n">
        <x:f>MIN(BM97,MAX(0,$G97-SUM(K97,Q97,W97,AC97,AI97,AO97,AU97,BA97,BG97)))</x:f>
        <x:v>0</x:v>
      </x:c>
      <x:c r="BO97" s="192" t="n">
        <x:f>MAX(0,BM97-BN97)</x:f>
        <x:v>0</x:v>
      </x:c>
    </x:row>
    <x:row r="98">
      <x:c r="A98" s="191" t="n">
        <x:f>91</x:f>
        <x:v>91</x:v>
      </x:c>
      <x:c r="B98" s="178" t="n">
        <x:f>EDATE(Inputs!$B$4,A98-1)</x:f>
        <x:v>48959</x:v>
      </x:c>
      <x:c r="C98" s="182" t="n">
        <x:f>SUM(H98,N98,T98,Z98,AF98,AL98,AR98,AX98,BD98,BJ98)</x:f>
        <x:v>0</x:v>
      </x:c>
      <x:c r="D98" s="182" t="n">
        <x:f>SUM(I98,O98,U98,AA98,AG98,AM98,AS98,AY98,BE98,BK98)</x:f>
        <x:v>0</x:v>
      </x:c>
      <x:c r="E98" s="182" t="n">
        <x:f>SUM(J98,P98,V98,AB98,AH98,AN98,AT98,AZ98,BF98,BL98)+SUM(L98,R98,X98,AD98,AJ98,AP98,AV98,BB98,BH98,BN98)</x:f>
        <x:v>0</x:v>
      </x:c>
      <x:c r="F98" s="182" t="n">
        <x:f>SUM(M98,S98,Y98,AE98,AK98,AQ98,AW98,BC98,BI98,BO98)</x:f>
        <x:v>0</x:v>
      </x:c>
      <x:c r="G98" s="182" t="n">
        <x:f>MAX(0,Inputs!$B$12-SUM(J98,P98,V98,AB98,AH98,AN98,AT98,AZ98,BF98,BL98))</x:f>
        <x:v>1150</x:v>
      </x:c>
      <x:c r="H98" s="180" t="n">
        <x:f>M97</x:f>
        <x:v>0</x:v>
      </x:c>
      <x:c r="I98" s="180" t="n">
        <x:f>IF(H98&lt;=0,0,H98*IFERROR(INDEX(Inputs!$E$15:$E$24,MATCH(1,Inputs!$K$15:$K$24,0)),0)/12)</x:f>
        <x:v>0</x:v>
      </x:c>
      <x:c r="J98" s="180" t="n">
        <x:f>MIN(H98+I98,IF(H98&gt;0,IFERROR(INDEX(Inputs!$H$15:$H$24,MATCH(1,Inputs!$K$15:$K$24,0)),0),0))</x:f>
        <x:v>0</x:v>
      </x:c>
      <x:c r="K98" s="180" t="n">
        <x:f>MAX(0,H98+I98-J98)</x:f>
        <x:v>0</x:v>
      </x:c>
      <x:c r="L98" s="180" t="n">
        <x:f>MIN(K98,MAX(0,$G98-0))</x:f>
        <x:v>0</x:v>
      </x:c>
      <x:c r="M98" s="180" t="n">
        <x:f>MAX(0,K98-L98)</x:f>
        <x:v>0</x:v>
      </x:c>
      <x:c r="N98" s="180" t="n">
        <x:f>S97</x:f>
        <x:v>0</x:v>
      </x:c>
      <x:c r="O98" s="180" t="n">
        <x:f>IF(N98&lt;=0,0,N98*IFERROR(INDEX(Inputs!$E$15:$E$24,MATCH(2,Inputs!$K$15:$K$24,0)),0)/12)</x:f>
        <x:v>0</x:v>
      </x:c>
      <x:c r="P98" s="180" t="n">
        <x:f>MIN(N98+O98,IF(N98&gt;0,IFERROR(INDEX(Inputs!$H$15:$H$24,MATCH(2,Inputs!$K$15:$K$24,0)),0),0))</x:f>
        <x:v>0</x:v>
      </x:c>
      <x:c r="Q98" s="180" t="n">
        <x:f>MAX(0,N98+O98-P98)</x:f>
        <x:v>0</x:v>
      </x:c>
      <x:c r="R98" s="180" t="n">
        <x:f>MIN(Q98,MAX(0,$G98-SUM(K98)))</x:f>
        <x:v>0</x:v>
      </x:c>
      <x:c r="S98" s="180" t="n">
        <x:f>MAX(0,Q98-R98)</x:f>
        <x:v>0</x:v>
      </x:c>
      <x:c r="T98" s="180" t="n">
        <x:f>Y97</x:f>
        <x:v>0</x:v>
      </x:c>
      <x:c r="U98" s="180" t="n">
        <x:f>IF(T98&lt;=0,0,T98*IFERROR(INDEX(Inputs!$E$15:$E$24,MATCH(3,Inputs!$K$15:$K$24,0)),0)/12)</x:f>
        <x:v>0</x:v>
      </x:c>
      <x:c r="V98" s="180" t="n">
        <x:f>MIN(T98+U98,IF(T98&gt;0,IFERROR(INDEX(Inputs!$H$15:$H$24,MATCH(3,Inputs!$K$15:$K$24,0)),0),0))</x:f>
        <x:v>0</x:v>
      </x:c>
      <x:c r="W98" s="180" t="n">
        <x:f>MAX(0,T98+U98-V98)</x:f>
        <x:v>0</x:v>
      </x:c>
      <x:c r="X98" s="180" t="n">
        <x:f>MIN(W98,MAX(0,$G98-SUM(K98,Q98)))</x:f>
        <x:v>0</x:v>
      </x:c>
      <x:c r="Y98" s="180" t="n">
        <x:f>MAX(0,W98-X98)</x:f>
        <x:v>0</x:v>
      </x:c>
      <x:c r="Z98" s="180" t="n">
        <x:f>AE97</x:f>
        <x:v>0</x:v>
      </x:c>
      <x:c r="AA98" s="180" t="n">
        <x:f>IF(Z98&lt;=0,0,Z98*IFERROR(INDEX(Inputs!$E$15:$E$24,MATCH(4,Inputs!$K$15:$K$24,0)),0)/12)</x:f>
        <x:v>0</x:v>
      </x:c>
      <x:c r="AB98" s="180" t="n">
        <x:f>MIN(Z98+AA98,IF(Z98&gt;0,IFERROR(INDEX(Inputs!$H$15:$H$24,MATCH(4,Inputs!$K$15:$K$24,0)),0),0))</x:f>
        <x:v>0</x:v>
      </x:c>
      <x:c r="AC98" s="180" t="n">
        <x:f>MAX(0,Z98+AA98-AB98)</x:f>
        <x:v>0</x:v>
      </x:c>
      <x:c r="AD98" s="180" t="n">
        <x:f>MIN(AC98,MAX(0,$G98-SUM(K98,Q98,W98)))</x:f>
        <x:v>0</x:v>
      </x:c>
      <x:c r="AE98" s="180" t="n">
        <x:f>MAX(0,AC98-AD98)</x:f>
        <x:v>0</x:v>
      </x:c>
      <x:c r="AF98" s="180" t="n">
        <x:f>AK97</x:f>
        <x:v>0</x:v>
      </x:c>
      <x:c r="AG98" s="180" t="n">
        <x:f>IF(AF98&lt;=0,0,AF98*IFERROR(INDEX(Inputs!$E$15:$E$24,MATCH(5,Inputs!$K$15:$K$24,0)),0)/12)</x:f>
        <x:v>0</x:v>
      </x:c>
      <x:c r="AH98" s="180" t="n">
        <x:f>MIN(AF98+AG98,IF(AF98&gt;0,IFERROR(INDEX(Inputs!$H$15:$H$24,MATCH(5,Inputs!$K$15:$K$24,0)),0),0))</x:f>
        <x:v>0</x:v>
      </x:c>
      <x:c r="AI98" s="180" t="n">
        <x:f>MAX(0,AF98+AG98-AH98)</x:f>
        <x:v>0</x:v>
      </x:c>
      <x:c r="AJ98" s="180" t="n">
        <x:f>MIN(AI98,MAX(0,$G98-SUM(K98,Q98,W98,AC98)))</x:f>
        <x:v>0</x:v>
      </x:c>
      <x:c r="AK98" s="180" t="n">
        <x:f>MAX(0,AI98-AJ98)</x:f>
        <x:v>0</x:v>
      </x:c>
      <x:c r="AL98" s="180" t="n">
        <x:f>AQ97</x:f>
        <x:v>0</x:v>
      </x:c>
      <x:c r="AM98" s="180" t="n">
        <x:f>IF(AL98&lt;=0,0,AL98*IFERROR(INDEX(Inputs!$E$15:$E$24,MATCH(6,Inputs!$K$15:$K$24,0)),0)/12)</x:f>
        <x:v>0</x:v>
      </x:c>
      <x:c r="AN98" s="180" t="n">
        <x:f>MIN(AL98+AM98,IF(AL98&gt;0,IFERROR(INDEX(Inputs!$H$15:$H$24,MATCH(6,Inputs!$K$15:$K$24,0)),0),0))</x:f>
        <x:v>0</x:v>
      </x:c>
      <x:c r="AO98" s="180" t="n">
        <x:f>MAX(0,AL98+AM98-AN98)</x:f>
        <x:v>0</x:v>
      </x:c>
      <x:c r="AP98" s="180" t="n">
        <x:f>MIN(AO98,MAX(0,$G98-SUM(K98,Q98,W98,AC98,AI98)))</x:f>
        <x:v>0</x:v>
      </x:c>
      <x:c r="AQ98" s="180" t="n">
        <x:f>MAX(0,AO98-AP98)</x:f>
        <x:v>0</x:v>
      </x:c>
      <x:c r="AR98" s="180" t="n">
        <x:f>AW97</x:f>
        <x:v>0</x:v>
      </x:c>
      <x:c r="AS98" s="180" t="n">
        <x:f>IF(AR98&lt;=0,0,AR98*IFERROR(INDEX(Inputs!$E$15:$E$24,MATCH(7,Inputs!$K$15:$K$24,0)),0)/12)</x:f>
        <x:v>0</x:v>
      </x:c>
      <x:c r="AT98" s="180" t="n">
        <x:f>MIN(AR98+AS98,IF(AR98&gt;0,IFERROR(INDEX(Inputs!$H$15:$H$24,MATCH(7,Inputs!$K$15:$K$24,0)),0),0))</x:f>
        <x:v>0</x:v>
      </x:c>
      <x:c r="AU98" s="180" t="n">
        <x:f>MAX(0,AR98+AS98-AT98)</x:f>
        <x:v>0</x:v>
      </x:c>
      <x:c r="AV98" s="180" t="n">
        <x:f>MIN(AU98,MAX(0,$G98-SUM(K98,Q98,W98,AC98,AI98,AO98)))</x:f>
        <x:v>0</x:v>
      </x:c>
      <x:c r="AW98" s="180" t="n">
        <x:f>MAX(0,AU98-AV98)</x:f>
        <x:v>0</x:v>
      </x:c>
      <x:c r="AX98" s="180" t="n">
        <x:f>BC97</x:f>
        <x:v>0</x:v>
      </x:c>
      <x:c r="AY98" s="180" t="n">
        <x:f>IF(AX98&lt;=0,0,AX98*IFERROR(INDEX(Inputs!$E$15:$E$24,MATCH(8,Inputs!$K$15:$K$24,0)),0)/12)</x:f>
        <x:v>0</x:v>
      </x:c>
      <x:c r="AZ98" s="180" t="n">
        <x:f>MIN(AX98+AY98,IF(AX98&gt;0,IFERROR(INDEX(Inputs!$H$15:$H$24,MATCH(8,Inputs!$K$15:$K$24,0)),0),0))</x:f>
        <x:v>0</x:v>
      </x:c>
      <x:c r="BA98" s="180" t="n">
        <x:f>MAX(0,AX98+AY98-AZ98)</x:f>
        <x:v>0</x:v>
      </x:c>
      <x:c r="BB98" s="180" t="n">
        <x:f>MIN(BA98,MAX(0,$G98-SUM(K98,Q98,W98,AC98,AI98,AO98,AU98)))</x:f>
        <x:v>0</x:v>
      </x:c>
      <x:c r="BC98" s="180" t="n">
        <x:f>MAX(0,BA98-BB98)</x:f>
        <x:v>0</x:v>
      </x:c>
      <x:c r="BD98" s="180" t="n">
        <x:f>BI97</x:f>
        <x:v>0</x:v>
      </x:c>
      <x:c r="BE98" s="180" t="n">
        <x:f>IF(BD98&lt;=0,0,BD98*IFERROR(INDEX(Inputs!$E$15:$E$24,MATCH(9,Inputs!$K$15:$K$24,0)),0)/12)</x:f>
        <x:v>0</x:v>
      </x:c>
      <x:c r="BF98" s="180" t="n">
        <x:f>MIN(BD98+BE98,IF(BD98&gt;0,IFERROR(INDEX(Inputs!$H$15:$H$24,MATCH(9,Inputs!$K$15:$K$24,0)),0),0))</x:f>
        <x:v>0</x:v>
      </x:c>
      <x:c r="BG98" s="180" t="n">
        <x:f>MAX(0,BD98+BE98-BF98)</x:f>
        <x:v>0</x:v>
      </x:c>
      <x:c r="BH98" s="180" t="n">
        <x:f>MIN(BG98,MAX(0,$G98-SUM(K98,Q98,W98,AC98,AI98,AO98,AU98,BA98)))</x:f>
        <x:v>0</x:v>
      </x:c>
      <x:c r="BI98" s="180" t="n">
        <x:f>MAX(0,BG98-BH98)</x:f>
        <x:v>0</x:v>
      </x:c>
      <x:c r="BJ98" s="180" t="n">
        <x:f>BO97</x:f>
        <x:v>0</x:v>
      </x:c>
      <x:c r="BK98" s="180" t="n">
        <x:f>IF(BJ98&lt;=0,0,BJ98*IFERROR(INDEX(Inputs!$E$15:$E$24,MATCH(10,Inputs!$K$15:$K$24,0)),0)/12)</x:f>
        <x:v>0</x:v>
      </x:c>
      <x:c r="BL98" s="180" t="n">
        <x:f>MIN(BJ98+BK98,IF(BJ98&gt;0,IFERROR(INDEX(Inputs!$H$15:$H$24,MATCH(10,Inputs!$K$15:$K$24,0)),0),0))</x:f>
        <x:v>0</x:v>
      </x:c>
      <x:c r="BM98" s="180" t="n">
        <x:f>MAX(0,BJ98+BK98-BL98)</x:f>
        <x:v>0</x:v>
      </x:c>
      <x:c r="BN98" s="180" t="n">
        <x:f>MIN(BM98,MAX(0,$G98-SUM(K98,Q98,W98,AC98,AI98,AO98,AU98,BA98,BG98)))</x:f>
        <x:v>0</x:v>
      </x:c>
      <x:c r="BO98" s="192" t="n">
        <x:f>MAX(0,BM98-BN98)</x:f>
        <x:v>0</x:v>
      </x:c>
    </x:row>
    <x:row r="99">
      <x:c r="A99" s="191" t="n">
        <x:f>92</x:f>
        <x:v>92</x:v>
      </x:c>
      <x:c r="B99" s="178" t="n">
        <x:f>EDATE(Inputs!$B$4,A99-1)</x:f>
        <x:v>48990</x:v>
      </x:c>
      <x:c r="C99" s="182" t="n">
        <x:f>SUM(H99,N99,T99,Z99,AF99,AL99,AR99,AX99,BD99,BJ99)</x:f>
        <x:v>0</x:v>
      </x:c>
      <x:c r="D99" s="182" t="n">
        <x:f>SUM(I99,O99,U99,AA99,AG99,AM99,AS99,AY99,BE99,BK99)</x:f>
        <x:v>0</x:v>
      </x:c>
      <x:c r="E99" s="182" t="n">
        <x:f>SUM(J99,P99,V99,AB99,AH99,AN99,AT99,AZ99,BF99,BL99)+SUM(L99,R99,X99,AD99,AJ99,AP99,AV99,BB99,BH99,BN99)</x:f>
        <x:v>0</x:v>
      </x:c>
      <x:c r="F99" s="182" t="n">
        <x:f>SUM(M99,S99,Y99,AE99,AK99,AQ99,AW99,BC99,BI99,BO99)</x:f>
        <x:v>0</x:v>
      </x:c>
      <x:c r="G99" s="182" t="n">
        <x:f>MAX(0,Inputs!$B$12-SUM(J99,P99,V99,AB99,AH99,AN99,AT99,AZ99,BF99,BL99))</x:f>
        <x:v>1150</x:v>
      </x:c>
      <x:c r="H99" s="180" t="n">
        <x:f>M98</x:f>
        <x:v>0</x:v>
      </x:c>
      <x:c r="I99" s="180" t="n">
        <x:f>IF(H99&lt;=0,0,H99*IFERROR(INDEX(Inputs!$E$15:$E$24,MATCH(1,Inputs!$K$15:$K$24,0)),0)/12)</x:f>
        <x:v>0</x:v>
      </x:c>
      <x:c r="J99" s="180" t="n">
        <x:f>MIN(H99+I99,IF(H99&gt;0,IFERROR(INDEX(Inputs!$H$15:$H$24,MATCH(1,Inputs!$K$15:$K$24,0)),0),0))</x:f>
        <x:v>0</x:v>
      </x:c>
      <x:c r="K99" s="180" t="n">
        <x:f>MAX(0,H99+I99-J99)</x:f>
        <x:v>0</x:v>
      </x:c>
      <x:c r="L99" s="180" t="n">
        <x:f>MIN(K99,MAX(0,$G99-0))</x:f>
        <x:v>0</x:v>
      </x:c>
      <x:c r="M99" s="180" t="n">
        <x:f>MAX(0,K99-L99)</x:f>
        <x:v>0</x:v>
      </x:c>
      <x:c r="N99" s="180" t="n">
        <x:f>S98</x:f>
        <x:v>0</x:v>
      </x:c>
      <x:c r="O99" s="180" t="n">
        <x:f>IF(N99&lt;=0,0,N99*IFERROR(INDEX(Inputs!$E$15:$E$24,MATCH(2,Inputs!$K$15:$K$24,0)),0)/12)</x:f>
        <x:v>0</x:v>
      </x:c>
      <x:c r="P99" s="180" t="n">
        <x:f>MIN(N99+O99,IF(N99&gt;0,IFERROR(INDEX(Inputs!$H$15:$H$24,MATCH(2,Inputs!$K$15:$K$24,0)),0),0))</x:f>
        <x:v>0</x:v>
      </x:c>
      <x:c r="Q99" s="180" t="n">
        <x:f>MAX(0,N99+O99-P99)</x:f>
        <x:v>0</x:v>
      </x:c>
      <x:c r="R99" s="180" t="n">
        <x:f>MIN(Q99,MAX(0,$G99-SUM(K99)))</x:f>
        <x:v>0</x:v>
      </x:c>
      <x:c r="S99" s="180" t="n">
        <x:f>MAX(0,Q99-R99)</x:f>
        <x:v>0</x:v>
      </x:c>
      <x:c r="T99" s="180" t="n">
        <x:f>Y98</x:f>
        <x:v>0</x:v>
      </x:c>
      <x:c r="U99" s="180" t="n">
        <x:f>IF(T99&lt;=0,0,T99*IFERROR(INDEX(Inputs!$E$15:$E$24,MATCH(3,Inputs!$K$15:$K$24,0)),0)/12)</x:f>
        <x:v>0</x:v>
      </x:c>
      <x:c r="V99" s="180" t="n">
        <x:f>MIN(T99+U99,IF(T99&gt;0,IFERROR(INDEX(Inputs!$H$15:$H$24,MATCH(3,Inputs!$K$15:$K$24,0)),0),0))</x:f>
        <x:v>0</x:v>
      </x:c>
      <x:c r="W99" s="180" t="n">
        <x:f>MAX(0,T99+U99-V99)</x:f>
        <x:v>0</x:v>
      </x:c>
      <x:c r="X99" s="180" t="n">
        <x:f>MIN(W99,MAX(0,$G99-SUM(K99,Q99)))</x:f>
        <x:v>0</x:v>
      </x:c>
      <x:c r="Y99" s="180" t="n">
        <x:f>MAX(0,W99-X99)</x:f>
        <x:v>0</x:v>
      </x:c>
      <x:c r="Z99" s="180" t="n">
        <x:f>AE98</x:f>
        <x:v>0</x:v>
      </x:c>
      <x:c r="AA99" s="180" t="n">
        <x:f>IF(Z99&lt;=0,0,Z99*IFERROR(INDEX(Inputs!$E$15:$E$24,MATCH(4,Inputs!$K$15:$K$24,0)),0)/12)</x:f>
        <x:v>0</x:v>
      </x:c>
      <x:c r="AB99" s="180" t="n">
        <x:f>MIN(Z99+AA99,IF(Z99&gt;0,IFERROR(INDEX(Inputs!$H$15:$H$24,MATCH(4,Inputs!$K$15:$K$24,0)),0),0))</x:f>
        <x:v>0</x:v>
      </x:c>
      <x:c r="AC99" s="180" t="n">
        <x:f>MAX(0,Z99+AA99-AB99)</x:f>
        <x:v>0</x:v>
      </x:c>
      <x:c r="AD99" s="180" t="n">
        <x:f>MIN(AC99,MAX(0,$G99-SUM(K99,Q99,W99)))</x:f>
        <x:v>0</x:v>
      </x:c>
      <x:c r="AE99" s="180" t="n">
        <x:f>MAX(0,AC99-AD99)</x:f>
        <x:v>0</x:v>
      </x:c>
      <x:c r="AF99" s="180" t="n">
        <x:f>AK98</x:f>
        <x:v>0</x:v>
      </x:c>
      <x:c r="AG99" s="180" t="n">
        <x:f>IF(AF99&lt;=0,0,AF99*IFERROR(INDEX(Inputs!$E$15:$E$24,MATCH(5,Inputs!$K$15:$K$24,0)),0)/12)</x:f>
        <x:v>0</x:v>
      </x:c>
      <x:c r="AH99" s="180" t="n">
        <x:f>MIN(AF99+AG99,IF(AF99&gt;0,IFERROR(INDEX(Inputs!$H$15:$H$24,MATCH(5,Inputs!$K$15:$K$24,0)),0),0))</x:f>
        <x:v>0</x:v>
      </x:c>
      <x:c r="AI99" s="180" t="n">
        <x:f>MAX(0,AF99+AG99-AH99)</x:f>
        <x:v>0</x:v>
      </x:c>
      <x:c r="AJ99" s="180" t="n">
        <x:f>MIN(AI99,MAX(0,$G99-SUM(K99,Q99,W99,AC99)))</x:f>
        <x:v>0</x:v>
      </x:c>
      <x:c r="AK99" s="180" t="n">
        <x:f>MAX(0,AI99-AJ99)</x:f>
        <x:v>0</x:v>
      </x:c>
      <x:c r="AL99" s="180" t="n">
        <x:f>AQ98</x:f>
        <x:v>0</x:v>
      </x:c>
      <x:c r="AM99" s="180" t="n">
        <x:f>IF(AL99&lt;=0,0,AL99*IFERROR(INDEX(Inputs!$E$15:$E$24,MATCH(6,Inputs!$K$15:$K$24,0)),0)/12)</x:f>
        <x:v>0</x:v>
      </x:c>
      <x:c r="AN99" s="180" t="n">
        <x:f>MIN(AL99+AM99,IF(AL99&gt;0,IFERROR(INDEX(Inputs!$H$15:$H$24,MATCH(6,Inputs!$K$15:$K$24,0)),0),0))</x:f>
        <x:v>0</x:v>
      </x:c>
      <x:c r="AO99" s="180" t="n">
        <x:f>MAX(0,AL99+AM99-AN99)</x:f>
        <x:v>0</x:v>
      </x:c>
      <x:c r="AP99" s="180" t="n">
        <x:f>MIN(AO99,MAX(0,$G99-SUM(K99,Q99,W99,AC99,AI99)))</x:f>
        <x:v>0</x:v>
      </x:c>
      <x:c r="AQ99" s="180" t="n">
        <x:f>MAX(0,AO99-AP99)</x:f>
        <x:v>0</x:v>
      </x:c>
      <x:c r="AR99" s="180" t="n">
        <x:f>AW98</x:f>
        <x:v>0</x:v>
      </x:c>
      <x:c r="AS99" s="180" t="n">
        <x:f>IF(AR99&lt;=0,0,AR99*IFERROR(INDEX(Inputs!$E$15:$E$24,MATCH(7,Inputs!$K$15:$K$24,0)),0)/12)</x:f>
        <x:v>0</x:v>
      </x:c>
      <x:c r="AT99" s="180" t="n">
        <x:f>MIN(AR99+AS99,IF(AR99&gt;0,IFERROR(INDEX(Inputs!$H$15:$H$24,MATCH(7,Inputs!$K$15:$K$24,0)),0),0))</x:f>
        <x:v>0</x:v>
      </x:c>
      <x:c r="AU99" s="180" t="n">
        <x:f>MAX(0,AR99+AS99-AT99)</x:f>
        <x:v>0</x:v>
      </x:c>
      <x:c r="AV99" s="180" t="n">
        <x:f>MIN(AU99,MAX(0,$G99-SUM(K99,Q99,W99,AC99,AI99,AO99)))</x:f>
        <x:v>0</x:v>
      </x:c>
      <x:c r="AW99" s="180" t="n">
        <x:f>MAX(0,AU99-AV99)</x:f>
        <x:v>0</x:v>
      </x:c>
      <x:c r="AX99" s="180" t="n">
        <x:f>BC98</x:f>
        <x:v>0</x:v>
      </x:c>
      <x:c r="AY99" s="180" t="n">
        <x:f>IF(AX99&lt;=0,0,AX99*IFERROR(INDEX(Inputs!$E$15:$E$24,MATCH(8,Inputs!$K$15:$K$24,0)),0)/12)</x:f>
        <x:v>0</x:v>
      </x:c>
      <x:c r="AZ99" s="180" t="n">
        <x:f>MIN(AX99+AY99,IF(AX99&gt;0,IFERROR(INDEX(Inputs!$H$15:$H$24,MATCH(8,Inputs!$K$15:$K$24,0)),0),0))</x:f>
        <x:v>0</x:v>
      </x:c>
      <x:c r="BA99" s="180" t="n">
        <x:f>MAX(0,AX99+AY99-AZ99)</x:f>
        <x:v>0</x:v>
      </x:c>
      <x:c r="BB99" s="180" t="n">
        <x:f>MIN(BA99,MAX(0,$G99-SUM(K99,Q99,W99,AC99,AI99,AO99,AU99)))</x:f>
        <x:v>0</x:v>
      </x:c>
      <x:c r="BC99" s="180" t="n">
        <x:f>MAX(0,BA99-BB99)</x:f>
        <x:v>0</x:v>
      </x:c>
      <x:c r="BD99" s="180" t="n">
        <x:f>BI98</x:f>
        <x:v>0</x:v>
      </x:c>
      <x:c r="BE99" s="180" t="n">
        <x:f>IF(BD99&lt;=0,0,BD99*IFERROR(INDEX(Inputs!$E$15:$E$24,MATCH(9,Inputs!$K$15:$K$24,0)),0)/12)</x:f>
        <x:v>0</x:v>
      </x:c>
      <x:c r="BF99" s="180" t="n">
        <x:f>MIN(BD99+BE99,IF(BD99&gt;0,IFERROR(INDEX(Inputs!$H$15:$H$24,MATCH(9,Inputs!$K$15:$K$24,0)),0),0))</x:f>
        <x:v>0</x:v>
      </x:c>
      <x:c r="BG99" s="180" t="n">
        <x:f>MAX(0,BD99+BE99-BF99)</x:f>
        <x:v>0</x:v>
      </x:c>
      <x:c r="BH99" s="180" t="n">
        <x:f>MIN(BG99,MAX(0,$G99-SUM(K99,Q99,W99,AC99,AI99,AO99,AU99,BA99)))</x:f>
        <x:v>0</x:v>
      </x:c>
      <x:c r="BI99" s="180" t="n">
        <x:f>MAX(0,BG99-BH99)</x:f>
        <x:v>0</x:v>
      </x:c>
      <x:c r="BJ99" s="180" t="n">
        <x:f>BO98</x:f>
        <x:v>0</x:v>
      </x:c>
      <x:c r="BK99" s="180" t="n">
        <x:f>IF(BJ99&lt;=0,0,BJ99*IFERROR(INDEX(Inputs!$E$15:$E$24,MATCH(10,Inputs!$K$15:$K$24,0)),0)/12)</x:f>
        <x:v>0</x:v>
      </x:c>
      <x:c r="BL99" s="180" t="n">
        <x:f>MIN(BJ99+BK99,IF(BJ99&gt;0,IFERROR(INDEX(Inputs!$H$15:$H$24,MATCH(10,Inputs!$K$15:$K$24,0)),0),0))</x:f>
        <x:v>0</x:v>
      </x:c>
      <x:c r="BM99" s="180" t="n">
        <x:f>MAX(0,BJ99+BK99-BL99)</x:f>
        <x:v>0</x:v>
      </x:c>
      <x:c r="BN99" s="180" t="n">
        <x:f>MIN(BM99,MAX(0,$G99-SUM(K99,Q99,W99,AC99,AI99,AO99,AU99,BA99,BG99)))</x:f>
        <x:v>0</x:v>
      </x:c>
      <x:c r="BO99" s="192" t="n">
        <x:f>MAX(0,BM99-BN99)</x:f>
        <x:v>0</x:v>
      </x:c>
    </x:row>
    <x:row r="100">
      <x:c r="A100" s="191" t="n">
        <x:f>93</x:f>
        <x:v>93</x:v>
      </x:c>
      <x:c r="B100" s="178" t="n">
        <x:f>EDATE(Inputs!$B$4,A100-1)</x:f>
        <x:v>49018</x:v>
      </x:c>
      <x:c r="C100" s="182" t="n">
        <x:f>SUM(H100,N100,T100,Z100,AF100,AL100,AR100,AX100,BD100,BJ100)</x:f>
        <x:v>0</x:v>
      </x:c>
      <x:c r="D100" s="182" t="n">
        <x:f>SUM(I100,O100,U100,AA100,AG100,AM100,AS100,AY100,BE100,BK100)</x:f>
        <x:v>0</x:v>
      </x:c>
      <x:c r="E100" s="182" t="n">
        <x:f>SUM(J100,P100,V100,AB100,AH100,AN100,AT100,AZ100,BF100,BL100)+SUM(L100,R100,X100,AD100,AJ100,AP100,AV100,BB100,BH100,BN100)</x:f>
        <x:v>0</x:v>
      </x:c>
      <x:c r="F100" s="182" t="n">
        <x:f>SUM(M100,S100,Y100,AE100,AK100,AQ100,AW100,BC100,BI100,BO100)</x:f>
        <x:v>0</x:v>
      </x:c>
      <x:c r="G100" s="182" t="n">
        <x:f>MAX(0,Inputs!$B$12-SUM(J100,P100,V100,AB100,AH100,AN100,AT100,AZ100,BF100,BL100))</x:f>
        <x:v>1150</x:v>
      </x:c>
      <x:c r="H100" s="180" t="n">
        <x:f>M99</x:f>
        <x:v>0</x:v>
      </x:c>
      <x:c r="I100" s="180" t="n">
        <x:f>IF(H100&lt;=0,0,H100*IFERROR(INDEX(Inputs!$E$15:$E$24,MATCH(1,Inputs!$K$15:$K$24,0)),0)/12)</x:f>
        <x:v>0</x:v>
      </x:c>
      <x:c r="J100" s="180" t="n">
        <x:f>MIN(H100+I100,IF(H100&gt;0,IFERROR(INDEX(Inputs!$H$15:$H$24,MATCH(1,Inputs!$K$15:$K$24,0)),0),0))</x:f>
        <x:v>0</x:v>
      </x:c>
      <x:c r="K100" s="180" t="n">
        <x:f>MAX(0,H100+I100-J100)</x:f>
        <x:v>0</x:v>
      </x:c>
      <x:c r="L100" s="180" t="n">
        <x:f>MIN(K100,MAX(0,$G100-0))</x:f>
        <x:v>0</x:v>
      </x:c>
      <x:c r="M100" s="180" t="n">
        <x:f>MAX(0,K100-L100)</x:f>
        <x:v>0</x:v>
      </x:c>
      <x:c r="N100" s="180" t="n">
        <x:f>S99</x:f>
        <x:v>0</x:v>
      </x:c>
      <x:c r="O100" s="180" t="n">
        <x:f>IF(N100&lt;=0,0,N100*IFERROR(INDEX(Inputs!$E$15:$E$24,MATCH(2,Inputs!$K$15:$K$24,0)),0)/12)</x:f>
        <x:v>0</x:v>
      </x:c>
      <x:c r="P100" s="180" t="n">
        <x:f>MIN(N100+O100,IF(N100&gt;0,IFERROR(INDEX(Inputs!$H$15:$H$24,MATCH(2,Inputs!$K$15:$K$24,0)),0),0))</x:f>
        <x:v>0</x:v>
      </x:c>
      <x:c r="Q100" s="180" t="n">
        <x:f>MAX(0,N100+O100-P100)</x:f>
        <x:v>0</x:v>
      </x:c>
      <x:c r="R100" s="180" t="n">
        <x:f>MIN(Q100,MAX(0,$G100-SUM(K100)))</x:f>
        <x:v>0</x:v>
      </x:c>
      <x:c r="S100" s="180" t="n">
        <x:f>MAX(0,Q100-R100)</x:f>
        <x:v>0</x:v>
      </x:c>
      <x:c r="T100" s="180" t="n">
        <x:f>Y99</x:f>
        <x:v>0</x:v>
      </x:c>
      <x:c r="U100" s="180" t="n">
        <x:f>IF(T100&lt;=0,0,T100*IFERROR(INDEX(Inputs!$E$15:$E$24,MATCH(3,Inputs!$K$15:$K$24,0)),0)/12)</x:f>
        <x:v>0</x:v>
      </x:c>
      <x:c r="V100" s="180" t="n">
        <x:f>MIN(T100+U100,IF(T100&gt;0,IFERROR(INDEX(Inputs!$H$15:$H$24,MATCH(3,Inputs!$K$15:$K$24,0)),0),0))</x:f>
        <x:v>0</x:v>
      </x:c>
      <x:c r="W100" s="180" t="n">
        <x:f>MAX(0,T100+U100-V100)</x:f>
        <x:v>0</x:v>
      </x:c>
      <x:c r="X100" s="180" t="n">
        <x:f>MIN(W100,MAX(0,$G100-SUM(K100,Q100)))</x:f>
        <x:v>0</x:v>
      </x:c>
      <x:c r="Y100" s="180" t="n">
        <x:f>MAX(0,W100-X100)</x:f>
        <x:v>0</x:v>
      </x:c>
      <x:c r="Z100" s="180" t="n">
        <x:f>AE99</x:f>
        <x:v>0</x:v>
      </x:c>
      <x:c r="AA100" s="180" t="n">
        <x:f>IF(Z100&lt;=0,0,Z100*IFERROR(INDEX(Inputs!$E$15:$E$24,MATCH(4,Inputs!$K$15:$K$24,0)),0)/12)</x:f>
        <x:v>0</x:v>
      </x:c>
      <x:c r="AB100" s="180" t="n">
        <x:f>MIN(Z100+AA100,IF(Z100&gt;0,IFERROR(INDEX(Inputs!$H$15:$H$24,MATCH(4,Inputs!$K$15:$K$24,0)),0),0))</x:f>
        <x:v>0</x:v>
      </x:c>
      <x:c r="AC100" s="180" t="n">
        <x:f>MAX(0,Z100+AA100-AB100)</x:f>
        <x:v>0</x:v>
      </x:c>
      <x:c r="AD100" s="180" t="n">
        <x:f>MIN(AC100,MAX(0,$G100-SUM(K100,Q100,W100)))</x:f>
        <x:v>0</x:v>
      </x:c>
      <x:c r="AE100" s="180" t="n">
        <x:f>MAX(0,AC100-AD100)</x:f>
        <x:v>0</x:v>
      </x:c>
      <x:c r="AF100" s="180" t="n">
        <x:f>AK99</x:f>
        <x:v>0</x:v>
      </x:c>
      <x:c r="AG100" s="180" t="n">
        <x:f>IF(AF100&lt;=0,0,AF100*IFERROR(INDEX(Inputs!$E$15:$E$24,MATCH(5,Inputs!$K$15:$K$24,0)),0)/12)</x:f>
        <x:v>0</x:v>
      </x:c>
      <x:c r="AH100" s="180" t="n">
        <x:f>MIN(AF100+AG100,IF(AF100&gt;0,IFERROR(INDEX(Inputs!$H$15:$H$24,MATCH(5,Inputs!$K$15:$K$24,0)),0),0))</x:f>
        <x:v>0</x:v>
      </x:c>
      <x:c r="AI100" s="180" t="n">
        <x:f>MAX(0,AF100+AG100-AH100)</x:f>
        <x:v>0</x:v>
      </x:c>
      <x:c r="AJ100" s="180" t="n">
        <x:f>MIN(AI100,MAX(0,$G100-SUM(K100,Q100,W100,AC100)))</x:f>
        <x:v>0</x:v>
      </x:c>
      <x:c r="AK100" s="180" t="n">
        <x:f>MAX(0,AI100-AJ100)</x:f>
        <x:v>0</x:v>
      </x:c>
      <x:c r="AL100" s="180" t="n">
        <x:f>AQ99</x:f>
        <x:v>0</x:v>
      </x:c>
      <x:c r="AM100" s="180" t="n">
        <x:f>IF(AL100&lt;=0,0,AL100*IFERROR(INDEX(Inputs!$E$15:$E$24,MATCH(6,Inputs!$K$15:$K$24,0)),0)/12)</x:f>
        <x:v>0</x:v>
      </x:c>
      <x:c r="AN100" s="180" t="n">
        <x:f>MIN(AL100+AM100,IF(AL100&gt;0,IFERROR(INDEX(Inputs!$H$15:$H$24,MATCH(6,Inputs!$K$15:$K$24,0)),0),0))</x:f>
        <x:v>0</x:v>
      </x:c>
      <x:c r="AO100" s="180" t="n">
        <x:f>MAX(0,AL100+AM100-AN100)</x:f>
        <x:v>0</x:v>
      </x:c>
      <x:c r="AP100" s="180" t="n">
        <x:f>MIN(AO100,MAX(0,$G100-SUM(K100,Q100,W100,AC100,AI100)))</x:f>
        <x:v>0</x:v>
      </x:c>
      <x:c r="AQ100" s="180" t="n">
        <x:f>MAX(0,AO100-AP100)</x:f>
        <x:v>0</x:v>
      </x:c>
      <x:c r="AR100" s="180" t="n">
        <x:f>AW99</x:f>
        <x:v>0</x:v>
      </x:c>
      <x:c r="AS100" s="180" t="n">
        <x:f>IF(AR100&lt;=0,0,AR100*IFERROR(INDEX(Inputs!$E$15:$E$24,MATCH(7,Inputs!$K$15:$K$24,0)),0)/12)</x:f>
        <x:v>0</x:v>
      </x:c>
      <x:c r="AT100" s="180" t="n">
        <x:f>MIN(AR100+AS100,IF(AR100&gt;0,IFERROR(INDEX(Inputs!$H$15:$H$24,MATCH(7,Inputs!$K$15:$K$24,0)),0),0))</x:f>
        <x:v>0</x:v>
      </x:c>
      <x:c r="AU100" s="180" t="n">
        <x:f>MAX(0,AR100+AS100-AT100)</x:f>
        <x:v>0</x:v>
      </x:c>
      <x:c r="AV100" s="180" t="n">
        <x:f>MIN(AU100,MAX(0,$G100-SUM(K100,Q100,W100,AC100,AI100,AO100)))</x:f>
        <x:v>0</x:v>
      </x:c>
      <x:c r="AW100" s="180" t="n">
        <x:f>MAX(0,AU100-AV100)</x:f>
        <x:v>0</x:v>
      </x:c>
      <x:c r="AX100" s="180" t="n">
        <x:f>BC99</x:f>
        <x:v>0</x:v>
      </x:c>
      <x:c r="AY100" s="180" t="n">
        <x:f>IF(AX100&lt;=0,0,AX100*IFERROR(INDEX(Inputs!$E$15:$E$24,MATCH(8,Inputs!$K$15:$K$24,0)),0)/12)</x:f>
        <x:v>0</x:v>
      </x:c>
      <x:c r="AZ100" s="180" t="n">
        <x:f>MIN(AX100+AY100,IF(AX100&gt;0,IFERROR(INDEX(Inputs!$H$15:$H$24,MATCH(8,Inputs!$K$15:$K$24,0)),0),0))</x:f>
        <x:v>0</x:v>
      </x:c>
      <x:c r="BA100" s="180" t="n">
        <x:f>MAX(0,AX100+AY100-AZ100)</x:f>
        <x:v>0</x:v>
      </x:c>
      <x:c r="BB100" s="180" t="n">
        <x:f>MIN(BA100,MAX(0,$G100-SUM(K100,Q100,W100,AC100,AI100,AO100,AU100)))</x:f>
        <x:v>0</x:v>
      </x:c>
      <x:c r="BC100" s="180" t="n">
        <x:f>MAX(0,BA100-BB100)</x:f>
        <x:v>0</x:v>
      </x:c>
      <x:c r="BD100" s="180" t="n">
        <x:f>BI99</x:f>
        <x:v>0</x:v>
      </x:c>
      <x:c r="BE100" s="180" t="n">
        <x:f>IF(BD100&lt;=0,0,BD100*IFERROR(INDEX(Inputs!$E$15:$E$24,MATCH(9,Inputs!$K$15:$K$24,0)),0)/12)</x:f>
        <x:v>0</x:v>
      </x:c>
      <x:c r="BF100" s="180" t="n">
        <x:f>MIN(BD100+BE100,IF(BD100&gt;0,IFERROR(INDEX(Inputs!$H$15:$H$24,MATCH(9,Inputs!$K$15:$K$24,0)),0),0))</x:f>
        <x:v>0</x:v>
      </x:c>
      <x:c r="BG100" s="180" t="n">
        <x:f>MAX(0,BD100+BE100-BF100)</x:f>
        <x:v>0</x:v>
      </x:c>
      <x:c r="BH100" s="180" t="n">
        <x:f>MIN(BG100,MAX(0,$G100-SUM(K100,Q100,W100,AC100,AI100,AO100,AU100,BA100)))</x:f>
        <x:v>0</x:v>
      </x:c>
      <x:c r="BI100" s="180" t="n">
        <x:f>MAX(0,BG100-BH100)</x:f>
        <x:v>0</x:v>
      </x:c>
      <x:c r="BJ100" s="180" t="n">
        <x:f>BO99</x:f>
        <x:v>0</x:v>
      </x:c>
      <x:c r="BK100" s="180" t="n">
        <x:f>IF(BJ100&lt;=0,0,BJ100*IFERROR(INDEX(Inputs!$E$15:$E$24,MATCH(10,Inputs!$K$15:$K$24,0)),0)/12)</x:f>
        <x:v>0</x:v>
      </x:c>
      <x:c r="BL100" s="180" t="n">
        <x:f>MIN(BJ100+BK100,IF(BJ100&gt;0,IFERROR(INDEX(Inputs!$H$15:$H$24,MATCH(10,Inputs!$K$15:$K$24,0)),0),0))</x:f>
        <x:v>0</x:v>
      </x:c>
      <x:c r="BM100" s="180" t="n">
        <x:f>MAX(0,BJ100+BK100-BL100)</x:f>
        <x:v>0</x:v>
      </x:c>
      <x:c r="BN100" s="180" t="n">
        <x:f>MIN(BM100,MAX(0,$G100-SUM(K100,Q100,W100,AC100,AI100,AO100,AU100,BA100,BG100)))</x:f>
        <x:v>0</x:v>
      </x:c>
      <x:c r="BO100" s="192" t="n">
        <x:f>MAX(0,BM100-BN100)</x:f>
        <x:v>0</x:v>
      </x:c>
    </x:row>
    <x:row r="101">
      <x:c r="A101" s="191" t="n">
        <x:f>94</x:f>
        <x:v>94</x:v>
      </x:c>
      <x:c r="B101" s="178" t="n">
        <x:f>EDATE(Inputs!$B$4,A101-1)</x:f>
        <x:v>49049</x:v>
      </x:c>
      <x:c r="C101" s="182" t="n">
        <x:f>SUM(H101,N101,T101,Z101,AF101,AL101,AR101,AX101,BD101,BJ101)</x:f>
        <x:v>0</x:v>
      </x:c>
      <x:c r="D101" s="182" t="n">
        <x:f>SUM(I101,O101,U101,AA101,AG101,AM101,AS101,AY101,BE101,BK101)</x:f>
        <x:v>0</x:v>
      </x:c>
      <x:c r="E101" s="182" t="n">
        <x:f>SUM(J101,P101,V101,AB101,AH101,AN101,AT101,AZ101,BF101,BL101)+SUM(L101,R101,X101,AD101,AJ101,AP101,AV101,BB101,BH101,BN101)</x:f>
        <x:v>0</x:v>
      </x:c>
      <x:c r="F101" s="182" t="n">
        <x:f>SUM(M101,S101,Y101,AE101,AK101,AQ101,AW101,BC101,BI101,BO101)</x:f>
        <x:v>0</x:v>
      </x:c>
      <x:c r="G101" s="182" t="n">
        <x:f>MAX(0,Inputs!$B$12-SUM(J101,P101,V101,AB101,AH101,AN101,AT101,AZ101,BF101,BL101))</x:f>
        <x:v>1150</x:v>
      </x:c>
      <x:c r="H101" s="180" t="n">
        <x:f>M100</x:f>
        <x:v>0</x:v>
      </x:c>
      <x:c r="I101" s="180" t="n">
        <x:f>IF(H101&lt;=0,0,H101*IFERROR(INDEX(Inputs!$E$15:$E$24,MATCH(1,Inputs!$K$15:$K$24,0)),0)/12)</x:f>
        <x:v>0</x:v>
      </x:c>
      <x:c r="J101" s="180" t="n">
        <x:f>MIN(H101+I101,IF(H101&gt;0,IFERROR(INDEX(Inputs!$H$15:$H$24,MATCH(1,Inputs!$K$15:$K$24,0)),0),0))</x:f>
        <x:v>0</x:v>
      </x:c>
      <x:c r="K101" s="180" t="n">
        <x:f>MAX(0,H101+I101-J101)</x:f>
        <x:v>0</x:v>
      </x:c>
      <x:c r="L101" s="180" t="n">
        <x:f>MIN(K101,MAX(0,$G101-0))</x:f>
        <x:v>0</x:v>
      </x:c>
      <x:c r="M101" s="180" t="n">
        <x:f>MAX(0,K101-L101)</x:f>
        <x:v>0</x:v>
      </x:c>
      <x:c r="N101" s="180" t="n">
        <x:f>S100</x:f>
        <x:v>0</x:v>
      </x:c>
      <x:c r="O101" s="180" t="n">
        <x:f>IF(N101&lt;=0,0,N101*IFERROR(INDEX(Inputs!$E$15:$E$24,MATCH(2,Inputs!$K$15:$K$24,0)),0)/12)</x:f>
        <x:v>0</x:v>
      </x:c>
      <x:c r="P101" s="180" t="n">
        <x:f>MIN(N101+O101,IF(N101&gt;0,IFERROR(INDEX(Inputs!$H$15:$H$24,MATCH(2,Inputs!$K$15:$K$24,0)),0),0))</x:f>
        <x:v>0</x:v>
      </x:c>
      <x:c r="Q101" s="180" t="n">
        <x:f>MAX(0,N101+O101-P101)</x:f>
        <x:v>0</x:v>
      </x:c>
      <x:c r="R101" s="180" t="n">
        <x:f>MIN(Q101,MAX(0,$G101-SUM(K101)))</x:f>
        <x:v>0</x:v>
      </x:c>
      <x:c r="S101" s="180" t="n">
        <x:f>MAX(0,Q101-R101)</x:f>
        <x:v>0</x:v>
      </x:c>
      <x:c r="T101" s="180" t="n">
        <x:f>Y100</x:f>
        <x:v>0</x:v>
      </x:c>
      <x:c r="U101" s="180" t="n">
        <x:f>IF(T101&lt;=0,0,T101*IFERROR(INDEX(Inputs!$E$15:$E$24,MATCH(3,Inputs!$K$15:$K$24,0)),0)/12)</x:f>
        <x:v>0</x:v>
      </x:c>
      <x:c r="V101" s="180" t="n">
        <x:f>MIN(T101+U101,IF(T101&gt;0,IFERROR(INDEX(Inputs!$H$15:$H$24,MATCH(3,Inputs!$K$15:$K$24,0)),0),0))</x:f>
        <x:v>0</x:v>
      </x:c>
      <x:c r="W101" s="180" t="n">
        <x:f>MAX(0,T101+U101-V101)</x:f>
        <x:v>0</x:v>
      </x:c>
      <x:c r="X101" s="180" t="n">
        <x:f>MIN(W101,MAX(0,$G101-SUM(K101,Q101)))</x:f>
        <x:v>0</x:v>
      </x:c>
      <x:c r="Y101" s="180" t="n">
        <x:f>MAX(0,W101-X101)</x:f>
        <x:v>0</x:v>
      </x:c>
      <x:c r="Z101" s="180" t="n">
        <x:f>AE100</x:f>
        <x:v>0</x:v>
      </x:c>
      <x:c r="AA101" s="180" t="n">
        <x:f>IF(Z101&lt;=0,0,Z101*IFERROR(INDEX(Inputs!$E$15:$E$24,MATCH(4,Inputs!$K$15:$K$24,0)),0)/12)</x:f>
        <x:v>0</x:v>
      </x:c>
      <x:c r="AB101" s="180" t="n">
        <x:f>MIN(Z101+AA101,IF(Z101&gt;0,IFERROR(INDEX(Inputs!$H$15:$H$24,MATCH(4,Inputs!$K$15:$K$24,0)),0),0))</x:f>
        <x:v>0</x:v>
      </x:c>
      <x:c r="AC101" s="180" t="n">
        <x:f>MAX(0,Z101+AA101-AB101)</x:f>
        <x:v>0</x:v>
      </x:c>
      <x:c r="AD101" s="180" t="n">
        <x:f>MIN(AC101,MAX(0,$G101-SUM(K101,Q101,W101)))</x:f>
        <x:v>0</x:v>
      </x:c>
      <x:c r="AE101" s="180" t="n">
        <x:f>MAX(0,AC101-AD101)</x:f>
        <x:v>0</x:v>
      </x:c>
      <x:c r="AF101" s="180" t="n">
        <x:f>AK100</x:f>
        <x:v>0</x:v>
      </x:c>
      <x:c r="AG101" s="180" t="n">
        <x:f>IF(AF101&lt;=0,0,AF101*IFERROR(INDEX(Inputs!$E$15:$E$24,MATCH(5,Inputs!$K$15:$K$24,0)),0)/12)</x:f>
        <x:v>0</x:v>
      </x:c>
      <x:c r="AH101" s="180" t="n">
        <x:f>MIN(AF101+AG101,IF(AF101&gt;0,IFERROR(INDEX(Inputs!$H$15:$H$24,MATCH(5,Inputs!$K$15:$K$24,0)),0),0))</x:f>
        <x:v>0</x:v>
      </x:c>
      <x:c r="AI101" s="180" t="n">
        <x:f>MAX(0,AF101+AG101-AH101)</x:f>
        <x:v>0</x:v>
      </x:c>
      <x:c r="AJ101" s="180" t="n">
        <x:f>MIN(AI101,MAX(0,$G101-SUM(K101,Q101,W101,AC101)))</x:f>
        <x:v>0</x:v>
      </x:c>
      <x:c r="AK101" s="180" t="n">
        <x:f>MAX(0,AI101-AJ101)</x:f>
        <x:v>0</x:v>
      </x:c>
      <x:c r="AL101" s="180" t="n">
        <x:f>AQ100</x:f>
        <x:v>0</x:v>
      </x:c>
      <x:c r="AM101" s="180" t="n">
        <x:f>IF(AL101&lt;=0,0,AL101*IFERROR(INDEX(Inputs!$E$15:$E$24,MATCH(6,Inputs!$K$15:$K$24,0)),0)/12)</x:f>
        <x:v>0</x:v>
      </x:c>
      <x:c r="AN101" s="180" t="n">
        <x:f>MIN(AL101+AM101,IF(AL101&gt;0,IFERROR(INDEX(Inputs!$H$15:$H$24,MATCH(6,Inputs!$K$15:$K$24,0)),0),0))</x:f>
        <x:v>0</x:v>
      </x:c>
      <x:c r="AO101" s="180" t="n">
        <x:f>MAX(0,AL101+AM101-AN101)</x:f>
        <x:v>0</x:v>
      </x:c>
      <x:c r="AP101" s="180" t="n">
        <x:f>MIN(AO101,MAX(0,$G101-SUM(K101,Q101,W101,AC101,AI101)))</x:f>
        <x:v>0</x:v>
      </x:c>
      <x:c r="AQ101" s="180" t="n">
        <x:f>MAX(0,AO101-AP101)</x:f>
        <x:v>0</x:v>
      </x:c>
      <x:c r="AR101" s="180" t="n">
        <x:f>AW100</x:f>
        <x:v>0</x:v>
      </x:c>
      <x:c r="AS101" s="180" t="n">
        <x:f>IF(AR101&lt;=0,0,AR101*IFERROR(INDEX(Inputs!$E$15:$E$24,MATCH(7,Inputs!$K$15:$K$24,0)),0)/12)</x:f>
        <x:v>0</x:v>
      </x:c>
      <x:c r="AT101" s="180" t="n">
        <x:f>MIN(AR101+AS101,IF(AR101&gt;0,IFERROR(INDEX(Inputs!$H$15:$H$24,MATCH(7,Inputs!$K$15:$K$24,0)),0),0))</x:f>
        <x:v>0</x:v>
      </x:c>
      <x:c r="AU101" s="180" t="n">
        <x:f>MAX(0,AR101+AS101-AT101)</x:f>
        <x:v>0</x:v>
      </x:c>
      <x:c r="AV101" s="180" t="n">
        <x:f>MIN(AU101,MAX(0,$G101-SUM(K101,Q101,W101,AC101,AI101,AO101)))</x:f>
        <x:v>0</x:v>
      </x:c>
      <x:c r="AW101" s="180" t="n">
        <x:f>MAX(0,AU101-AV101)</x:f>
        <x:v>0</x:v>
      </x:c>
      <x:c r="AX101" s="180" t="n">
        <x:f>BC100</x:f>
        <x:v>0</x:v>
      </x:c>
      <x:c r="AY101" s="180" t="n">
        <x:f>IF(AX101&lt;=0,0,AX101*IFERROR(INDEX(Inputs!$E$15:$E$24,MATCH(8,Inputs!$K$15:$K$24,0)),0)/12)</x:f>
        <x:v>0</x:v>
      </x:c>
      <x:c r="AZ101" s="180" t="n">
        <x:f>MIN(AX101+AY101,IF(AX101&gt;0,IFERROR(INDEX(Inputs!$H$15:$H$24,MATCH(8,Inputs!$K$15:$K$24,0)),0),0))</x:f>
        <x:v>0</x:v>
      </x:c>
      <x:c r="BA101" s="180" t="n">
        <x:f>MAX(0,AX101+AY101-AZ101)</x:f>
        <x:v>0</x:v>
      </x:c>
      <x:c r="BB101" s="180" t="n">
        <x:f>MIN(BA101,MAX(0,$G101-SUM(K101,Q101,W101,AC101,AI101,AO101,AU101)))</x:f>
        <x:v>0</x:v>
      </x:c>
      <x:c r="BC101" s="180" t="n">
        <x:f>MAX(0,BA101-BB101)</x:f>
        <x:v>0</x:v>
      </x:c>
      <x:c r="BD101" s="180" t="n">
        <x:f>BI100</x:f>
        <x:v>0</x:v>
      </x:c>
      <x:c r="BE101" s="180" t="n">
        <x:f>IF(BD101&lt;=0,0,BD101*IFERROR(INDEX(Inputs!$E$15:$E$24,MATCH(9,Inputs!$K$15:$K$24,0)),0)/12)</x:f>
        <x:v>0</x:v>
      </x:c>
      <x:c r="BF101" s="180" t="n">
        <x:f>MIN(BD101+BE101,IF(BD101&gt;0,IFERROR(INDEX(Inputs!$H$15:$H$24,MATCH(9,Inputs!$K$15:$K$24,0)),0),0))</x:f>
        <x:v>0</x:v>
      </x:c>
      <x:c r="BG101" s="180" t="n">
        <x:f>MAX(0,BD101+BE101-BF101)</x:f>
        <x:v>0</x:v>
      </x:c>
      <x:c r="BH101" s="180" t="n">
        <x:f>MIN(BG101,MAX(0,$G101-SUM(K101,Q101,W101,AC101,AI101,AO101,AU101,BA101)))</x:f>
        <x:v>0</x:v>
      </x:c>
      <x:c r="BI101" s="180" t="n">
        <x:f>MAX(0,BG101-BH101)</x:f>
        <x:v>0</x:v>
      </x:c>
      <x:c r="BJ101" s="180" t="n">
        <x:f>BO100</x:f>
        <x:v>0</x:v>
      </x:c>
      <x:c r="BK101" s="180" t="n">
        <x:f>IF(BJ101&lt;=0,0,BJ101*IFERROR(INDEX(Inputs!$E$15:$E$24,MATCH(10,Inputs!$K$15:$K$24,0)),0)/12)</x:f>
        <x:v>0</x:v>
      </x:c>
      <x:c r="BL101" s="180" t="n">
        <x:f>MIN(BJ101+BK101,IF(BJ101&gt;0,IFERROR(INDEX(Inputs!$H$15:$H$24,MATCH(10,Inputs!$K$15:$K$24,0)),0),0))</x:f>
        <x:v>0</x:v>
      </x:c>
      <x:c r="BM101" s="180" t="n">
        <x:f>MAX(0,BJ101+BK101-BL101)</x:f>
        <x:v>0</x:v>
      </x:c>
      <x:c r="BN101" s="180" t="n">
        <x:f>MIN(BM101,MAX(0,$G101-SUM(K101,Q101,W101,AC101,AI101,AO101,AU101,BA101,BG101)))</x:f>
        <x:v>0</x:v>
      </x:c>
      <x:c r="BO101" s="192" t="n">
        <x:f>MAX(0,BM101-BN101)</x:f>
        <x:v>0</x:v>
      </x:c>
    </x:row>
    <x:row r="102">
      <x:c r="A102" s="191" t="n">
        <x:f>95</x:f>
        <x:v>95</x:v>
      </x:c>
      <x:c r="B102" s="178" t="n">
        <x:f>EDATE(Inputs!$B$4,A102-1)</x:f>
        <x:v>49079</x:v>
      </x:c>
      <x:c r="C102" s="182" t="n">
        <x:f>SUM(H102,N102,T102,Z102,AF102,AL102,AR102,AX102,BD102,BJ102)</x:f>
        <x:v>0</x:v>
      </x:c>
      <x:c r="D102" s="182" t="n">
        <x:f>SUM(I102,O102,U102,AA102,AG102,AM102,AS102,AY102,BE102,BK102)</x:f>
        <x:v>0</x:v>
      </x:c>
      <x:c r="E102" s="182" t="n">
        <x:f>SUM(J102,P102,V102,AB102,AH102,AN102,AT102,AZ102,BF102,BL102)+SUM(L102,R102,X102,AD102,AJ102,AP102,AV102,BB102,BH102,BN102)</x:f>
        <x:v>0</x:v>
      </x:c>
      <x:c r="F102" s="182" t="n">
        <x:f>SUM(M102,S102,Y102,AE102,AK102,AQ102,AW102,BC102,BI102,BO102)</x:f>
        <x:v>0</x:v>
      </x:c>
      <x:c r="G102" s="182" t="n">
        <x:f>MAX(0,Inputs!$B$12-SUM(J102,P102,V102,AB102,AH102,AN102,AT102,AZ102,BF102,BL102))</x:f>
        <x:v>1150</x:v>
      </x:c>
      <x:c r="H102" s="180" t="n">
        <x:f>M101</x:f>
        <x:v>0</x:v>
      </x:c>
      <x:c r="I102" s="180" t="n">
        <x:f>IF(H102&lt;=0,0,H102*IFERROR(INDEX(Inputs!$E$15:$E$24,MATCH(1,Inputs!$K$15:$K$24,0)),0)/12)</x:f>
        <x:v>0</x:v>
      </x:c>
      <x:c r="J102" s="180" t="n">
        <x:f>MIN(H102+I102,IF(H102&gt;0,IFERROR(INDEX(Inputs!$H$15:$H$24,MATCH(1,Inputs!$K$15:$K$24,0)),0),0))</x:f>
        <x:v>0</x:v>
      </x:c>
      <x:c r="K102" s="180" t="n">
        <x:f>MAX(0,H102+I102-J102)</x:f>
        <x:v>0</x:v>
      </x:c>
      <x:c r="L102" s="180" t="n">
        <x:f>MIN(K102,MAX(0,$G102-0))</x:f>
        <x:v>0</x:v>
      </x:c>
      <x:c r="M102" s="180" t="n">
        <x:f>MAX(0,K102-L102)</x:f>
        <x:v>0</x:v>
      </x:c>
      <x:c r="N102" s="180" t="n">
        <x:f>S101</x:f>
        <x:v>0</x:v>
      </x:c>
      <x:c r="O102" s="180" t="n">
        <x:f>IF(N102&lt;=0,0,N102*IFERROR(INDEX(Inputs!$E$15:$E$24,MATCH(2,Inputs!$K$15:$K$24,0)),0)/12)</x:f>
        <x:v>0</x:v>
      </x:c>
      <x:c r="P102" s="180" t="n">
        <x:f>MIN(N102+O102,IF(N102&gt;0,IFERROR(INDEX(Inputs!$H$15:$H$24,MATCH(2,Inputs!$K$15:$K$24,0)),0),0))</x:f>
        <x:v>0</x:v>
      </x:c>
      <x:c r="Q102" s="180" t="n">
        <x:f>MAX(0,N102+O102-P102)</x:f>
        <x:v>0</x:v>
      </x:c>
      <x:c r="R102" s="180" t="n">
        <x:f>MIN(Q102,MAX(0,$G102-SUM(K102)))</x:f>
        <x:v>0</x:v>
      </x:c>
      <x:c r="S102" s="180" t="n">
        <x:f>MAX(0,Q102-R102)</x:f>
        <x:v>0</x:v>
      </x:c>
      <x:c r="T102" s="180" t="n">
        <x:f>Y101</x:f>
        <x:v>0</x:v>
      </x:c>
      <x:c r="U102" s="180" t="n">
        <x:f>IF(T102&lt;=0,0,T102*IFERROR(INDEX(Inputs!$E$15:$E$24,MATCH(3,Inputs!$K$15:$K$24,0)),0)/12)</x:f>
        <x:v>0</x:v>
      </x:c>
      <x:c r="V102" s="180" t="n">
        <x:f>MIN(T102+U102,IF(T102&gt;0,IFERROR(INDEX(Inputs!$H$15:$H$24,MATCH(3,Inputs!$K$15:$K$24,0)),0),0))</x:f>
        <x:v>0</x:v>
      </x:c>
      <x:c r="W102" s="180" t="n">
        <x:f>MAX(0,T102+U102-V102)</x:f>
        <x:v>0</x:v>
      </x:c>
      <x:c r="X102" s="180" t="n">
        <x:f>MIN(W102,MAX(0,$G102-SUM(K102,Q102)))</x:f>
        <x:v>0</x:v>
      </x:c>
      <x:c r="Y102" s="180" t="n">
        <x:f>MAX(0,W102-X102)</x:f>
        <x:v>0</x:v>
      </x:c>
      <x:c r="Z102" s="180" t="n">
        <x:f>AE101</x:f>
        <x:v>0</x:v>
      </x:c>
      <x:c r="AA102" s="180" t="n">
        <x:f>IF(Z102&lt;=0,0,Z102*IFERROR(INDEX(Inputs!$E$15:$E$24,MATCH(4,Inputs!$K$15:$K$24,0)),0)/12)</x:f>
        <x:v>0</x:v>
      </x:c>
      <x:c r="AB102" s="180" t="n">
        <x:f>MIN(Z102+AA102,IF(Z102&gt;0,IFERROR(INDEX(Inputs!$H$15:$H$24,MATCH(4,Inputs!$K$15:$K$24,0)),0),0))</x:f>
        <x:v>0</x:v>
      </x:c>
      <x:c r="AC102" s="180" t="n">
        <x:f>MAX(0,Z102+AA102-AB102)</x:f>
        <x:v>0</x:v>
      </x:c>
      <x:c r="AD102" s="180" t="n">
        <x:f>MIN(AC102,MAX(0,$G102-SUM(K102,Q102,W102)))</x:f>
        <x:v>0</x:v>
      </x:c>
      <x:c r="AE102" s="180" t="n">
        <x:f>MAX(0,AC102-AD102)</x:f>
        <x:v>0</x:v>
      </x:c>
      <x:c r="AF102" s="180" t="n">
        <x:f>AK101</x:f>
        <x:v>0</x:v>
      </x:c>
      <x:c r="AG102" s="180" t="n">
        <x:f>IF(AF102&lt;=0,0,AF102*IFERROR(INDEX(Inputs!$E$15:$E$24,MATCH(5,Inputs!$K$15:$K$24,0)),0)/12)</x:f>
        <x:v>0</x:v>
      </x:c>
      <x:c r="AH102" s="180" t="n">
        <x:f>MIN(AF102+AG102,IF(AF102&gt;0,IFERROR(INDEX(Inputs!$H$15:$H$24,MATCH(5,Inputs!$K$15:$K$24,0)),0),0))</x:f>
        <x:v>0</x:v>
      </x:c>
      <x:c r="AI102" s="180" t="n">
        <x:f>MAX(0,AF102+AG102-AH102)</x:f>
        <x:v>0</x:v>
      </x:c>
      <x:c r="AJ102" s="180" t="n">
        <x:f>MIN(AI102,MAX(0,$G102-SUM(K102,Q102,W102,AC102)))</x:f>
        <x:v>0</x:v>
      </x:c>
      <x:c r="AK102" s="180" t="n">
        <x:f>MAX(0,AI102-AJ102)</x:f>
        <x:v>0</x:v>
      </x:c>
      <x:c r="AL102" s="180" t="n">
        <x:f>AQ101</x:f>
        <x:v>0</x:v>
      </x:c>
      <x:c r="AM102" s="180" t="n">
        <x:f>IF(AL102&lt;=0,0,AL102*IFERROR(INDEX(Inputs!$E$15:$E$24,MATCH(6,Inputs!$K$15:$K$24,0)),0)/12)</x:f>
        <x:v>0</x:v>
      </x:c>
      <x:c r="AN102" s="180" t="n">
        <x:f>MIN(AL102+AM102,IF(AL102&gt;0,IFERROR(INDEX(Inputs!$H$15:$H$24,MATCH(6,Inputs!$K$15:$K$24,0)),0),0))</x:f>
        <x:v>0</x:v>
      </x:c>
      <x:c r="AO102" s="180" t="n">
        <x:f>MAX(0,AL102+AM102-AN102)</x:f>
        <x:v>0</x:v>
      </x:c>
      <x:c r="AP102" s="180" t="n">
        <x:f>MIN(AO102,MAX(0,$G102-SUM(K102,Q102,W102,AC102,AI102)))</x:f>
        <x:v>0</x:v>
      </x:c>
      <x:c r="AQ102" s="180" t="n">
        <x:f>MAX(0,AO102-AP102)</x:f>
        <x:v>0</x:v>
      </x:c>
      <x:c r="AR102" s="180" t="n">
        <x:f>AW101</x:f>
        <x:v>0</x:v>
      </x:c>
      <x:c r="AS102" s="180" t="n">
        <x:f>IF(AR102&lt;=0,0,AR102*IFERROR(INDEX(Inputs!$E$15:$E$24,MATCH(7,Inputs!$K$15:$K$24,0)),0)/12)</x:f>
        <x:v>0</x:v>
      </x:c>
      <x:c r="AT102" s="180" t="n">
        <x:f>MIN(AR102+AS102,IF(AR102&gt;0,IFERROR(INDEX(Inputs!$H$15:$H$24,MATCH(7,Inputs!$K$15:$K$24,0)),0),0))</x:f>
        <x:v>0</x:v>
      </x:c>
      <x:c r="AU102" s="180" t="n">
        <x:f>MAX(0,AR102+AS102-AT102)</x:f>
        <x:v>0</x:v>
      </x:c>
      <x:c r="AV102" s="180" t="n">
        <x:f>MIN(AU102,MAX(0,$G102-SUM(K102,Q102,W102,AC102,AI102,AO102)))</x:f>
        <x:v>0</x:v>
      </x:c>
      <x:c r="AW102" s="180" t="n">
        <x:f>MAX(0,AU102-AV102)</x:f>
        <x:v>0</x:v>
      </x:c>
      <x:c r="AX102" s="180" t="n">
        <x:f>BC101</x:f>
        <x:v>0</x:v>
      </x:c>
      <x:c r="AY102" s="180" t="n">
        <x:f>IF(AX102&lt;=0,0,AX102*IFERROR(INDEX(Inputs!$E$15:$E$24,MATCH(8,Inputs!$K$15:$K$24,0)),0)/12)</x:f>
        <x:v>0</x:v>
      </x:c>
      <x:c r="AZ102" s="180" t="n">
        <x:f>MIN(AX102+AY102,IF(AX102&gt;0,IFERROR(INDEX(Inputs!$H$15:$H$24,MATCH(8,Inputs!$K$15:$K$24,0)),0),0))</x:f>
        <x:v>0</x:v>
      </x:c>
      <x:c r="BA102" s="180" t="n">
        <x:f>MAX(0,AX102+AY102-AZ102)</x:f>
        <x:v>0</x:v>
      </x:c>
      <x:c r="BB102" s="180" t="n">
        <x:f>MIN(BA102,MAX(0,$G102-SUM(K102,Q102,W102,AC102,AI102,AO102,AU102)))</x:f>
        <x:v>0</x:v>
      </x:c>
      <x:c r="BC102" s="180" t="n">
        <x:f>MAX(0,BA102-BB102)</x:f>
        <x:v>0</x:v>
      </x:c>
      <x:c r="BD102" s="180" t="n">
        <x:f>BI101</x:f>
        <x:v>0</x:v>
      </x:c>
      <x:c r="BE102" s="180" t="n">
        <x:f>IF(BD102&lt;=0,0,BD102*IFERROR(INDEX(Inputs!$E$15:$E$24,MATCH(9,Inputs!$K$15:$K$24,0)),0)/12)</x:f>
        <x:v>0</x:v>
      </x:c>
      <x:c r="BF102" s="180" t="n">
        <x:f>MIN(BD102+BE102,IF(BD102&gt;0,IFERROR(INDEX(Inputs!$H$15:$H$24,MATCH(9,Inputs!$K$15:$K$24,0)),0),0))</x:f>
        <x:v>0</x:v>
      </x:c>
      <x:c r="BG102" s="180" t="n">
        <x:f>MAX(0,BD102+BE102-BF102)</x:f>
        <x:v>0</x:v>
      </x:c>
      <x:c r="BH102" s="180" t="n">
        <x:f>MIN(BG102,MAX(0,$G102-SUM(K102,Q102,W102,AC102,AI102,AO102,AU102,BA102)))</x:f>
        <x:v>0</x:v>
      </x:c>
      <x:c r="BI102" s="180" t="n">
        <x:f>MAX(0,BG102-BH102)</x:f>
        <x:v>0</x:v>
      </x:c>
      <x:c r="BJ102" s="180" t="n">
        <x:f>BO101</x:f>
        <x:v>0</x:v>
      </x:c>
      <x:c r="BK102" s="180" t="n">
        <x:f>IF(BJ102&lt;=0,0,BJ102*IFERROR(INDEX(Inputs!$E$15:$E$24,MATCH(10,Inputs!$K$15:$K$24,0)),0)/12)</x:f>
        <x:v>0</x:v>
      </x:c>
      <x:c r="BL102" s="180" t="n">
        <x:f>MIN(BJ102+BK102,IF(BJ102&gt;0,IFERROR(INDEX(Inputs!$H$15:$H$24,MATCH(10,Inputs!$K$15:$K$24,0)),0),0))</x:f>
        <x:v>0</x:v>
      </x:c>
      <x:c r="BM102" s="180" t="n">
        <x:f>MAX(0,BJ102+BK102-BL102)</x:f>
        <x:v>0</x:v>
      </x:c>
      <x:c r="BN102" s="180" t="n">
        <x:f>MIN(BM102,MAX(0,$G102-SUM(K102,Q102,W102,AC102,AI102,AO102,AU102,BA102,BG102)))</x:f>
        <x:v>0</x:v>
      </x:c>
      <x:c r="BO102" s="192" t="n">
        <x:f>MAX(0,BM102-BN102)</x:f>
        <x:v>0</x:v>
      </x:c>
    </x:row>
    <x:row r="103">
      <x:c r="A103" s="191" t="n">
        <x:f>96</x:f>
        <x:v>96</x:v>
      </x:c>
      <x:c r="B103" s="178" t="n">
        <x:f>EDATE(Inputs!$B$4,A103-1)</x:f>
        <x:v>49110</x:v>
      </x:c>
      <x:c r="C103" s="182" t="n">
        <x:f>SUM(H103,N103,T103,Z103,AF103,AL103,AR103,AX103,BD103,BJ103)</x:f>
        <x:v>0</x:v>
      </x:c>
      <x:c r="D103" s="182" t="n">
        <x:f>SUM(I103,O103,U103,AA103,AG103,AM103,AS103,AY103,BE103,BK103)</x:f>
        <x:v>0</x:v>
      </x:c>
      <x:c r="E103" s="182" t="n">
        <x:f>SUM(J103,P103,V103,AB103,AH103,AN103,AT103,AZ103,BF103,BL103)+SUM(L103,R103,X103,AD103,AJ103,AP103,AV103,BB103,BH103,BN103)</x:f>
        <x:v>0</x:v>
      </x:c>
      <x:c r="F103" s="182" t="n">
        <x:f>SUM(M103,S103,Y103,AE103,AK103,AQ103,AW103,BC103,BI103,BO103)</x:f>
        <x:v>0</x:v>
      </x:c>
      <x:c r="G103" s="182" t="n">
        <x:f>MAX(0,Inputs!$B$12-SUM(J103,P103,V103,AB103,AH103,AN103,AT103,AZ103,BF103,BL103))</x:f>
        <x:v>1150</x:v>
      </x:c>
      <x:c r="H103" s="180" t="n">
        <x:f>M102</x:f>
        <x:v>0</x:v>
      </x:c>
      <x:c r="I103" s="180" t="n">
        <x:f>IF(H103&lt;=0,0,H103*IFERROR(INDEX(Inputs!$E$15:$E$24,MATCH(1,Inputs!$K$15:$K$24,0)),0)/12)</x:f>
        <x:v>0</x:v>
      </x:c>
      <x:c r="J103" s="180" t="n">
        <x:f>MIN(H103+I103,IF(H103&gt;0,IFERROR(INDEX(Inputs!$H$15:$H$24,MATCH(1,Inputs!$K$15:$K$24,0)),0),0))</x:f>
        <x:v>0</x:v>
      </x:c>
      <x:c r="K103" s="180" t="n">
        <x:f>MAX(0,H103+I103-J103)</x:f>
        <x:v>0</x:v>
      </x:c>
      <x:c r="L103" s="180" t="n">
        <x:f>MIN(K103,MAX(0,$G103-0))</x:f>
        <x:v>0</x:v>
      </x:c>
      <x:c r="M103" s="180" t="n">
        <x:f>MAX(0,K103-L103)</x:f>
        <x:v>0</x:v>
      </x:c>
      <x:c r="N103" s="180" t="n">
        <x:f>S102</x:f>
        <x:v>0</x:v>
      </x:c>
      <x:c r="O103" s="180" t="n">
        <x:f>IF(N103&lt;=0,0,N103*IFERROR(INDEX(Inputs!$E$15:$E$24,MATCH(2,Inputs!$K$15:$K$24,0)),0)/12)</x:f>
        <x:v>0</x:v>
      </x:c>
      <x:c r="P103" s="180" t="n">
        <x:f>MIN(N103+O103,IF(N103&gt;0,IFERROR(INDEX(Inputs!$H$15:$H$24,MATCH(2,Inputs!$K$15:$K$24,0)),0),0))</x:f>
        <x:v>0</x:v>
      </x:c>
      <x:c r="Q103" s="180" t="n">
        <x:f>MAX(0,N103+O103-P103)</x:f>
        <x:v>0</x:v>
      </x:c>
      <x:c r="R103" s="180" t="n">
        <x:f>MIN(Q103,MAX(0,$G103-SUM(K103)))</x:f>
        <x:v>0</x:v>
      </x:c>
      <x:c r="S103" s="180" t="n">
        <x:f>MAX(0,Q103-R103)</x:f>
        <x:v>0</x:v>
      </x:c>
      <x:c r="T103" s="180" t="n">
        <x:f>Y102</x:f>
        <x:v>0</x:v>
      </x:c>
      <x:c r="U103" s="180" t="n">
        <x:f>IF(T103&lt;=0,0,T103*IFERROR(INDEX(Inputs!$E$15:$E$24,MATCH(3,Inputs!$K$15:$K$24,0)),0)/12)</x:f>
        <x:v>0</x:v>
      </x:c>
      <x:c r="V103" s="180" t="n">
        <x:f>MIN(T103+U103,IF(T103&gt;0,IFERROR(INDEX(Inputs!$H$15:$H$24,MATCH(3,Inputs!$K$15:$K$24,0)),0),0))</x:f>
        <x:v>0</x:v>
      </x:c>
      <x:c r="W103" s="180" t="n">
        <x:f>MAX(0,T103+U103-V103)</x:f>
        <x:v>0</x:v>
      </x:c>
      <x:c r="X103" s="180" t="n">
        <x:f>MIN(W103,MAX(0,$G103-SUM(K103,Q103)))</x:f>
        <x:v>0</x:v>
      </x:c>
      <x:c r="Y103" s="180" t="n">
        <x:f>MAX(0,W103-X103)</x:f>
        <x:v>0</x:v>
      </x:c>
      <x:c r="Z103" s="180" t="n">
        <x:f>AE102</x:f>
        <x:v>0</x:v>
      </x:c>
      <x:c r="AA103" s="180" t="n">
        <x:f>IF(Z103&lt;=0,0,Z103*IFERROR(INDEX(Inputs!$E$15:$E$24,MATCH(4,Inputs!$K$15:$K$24,0)),0)/12)</x:f>
        <x:v>0</x:v>
      </x:c>
      <x:c r="AB103" s="180" t="n">
        <x:f>MIN(Z103+AA103,IF(Z103&gt;0,IFERROR(INDEX(Inputs!$H$15:$H$24,MATCH(4,Inputs!$K$15:$K$24,0)),0),0))</x:f>
        <x:v>0</x:v>
      </x:c>
      <x:c r="AC103" s="180" t="n">
        <x:f>MAX(0,Z103+AA103-AB103)</x:f>
        <x:v>0</x:v>
      </x:c>
      <x:c r="AD103" s="180" t="n">
        <x:f>MIN(AC103,MAX(0,$G103-SUM(K103,Q103,W103)))</x:f>
        <x:v>0</x:v>
      </x:c>
      <x:c r="AE103" s="180" t="n">
        <x:f>MAX(0,AC103-AD103)</x:f>
        <x:v>0</x:v>
      </x:c>
      <x:c r="AF103" s="180" t="n">
        <x:f>AK102</x:f>
        <x:v>0</x:v>
      </x:c>
      <x:c r="AG103" s="180" t="n">
        <x:f>IF(AF103&lt;=0,0,AF103*IFERROR(INDEX(Inputs!$E$15:$E$24,MATCH(5,Inputs!$K$15:$K$24,0)),0)/12)</x:f>
        <x:v>0</x:v>
      </x:c>
      <x:c r="AH103" s="180" t="n">
        <x:f>MIN(AF103+AG103,IF(AF103&gt;0,IFERROR(INDEX(Inputs!$H$15:$H$24,MATCH(5,Inputs!$K$15:$K$24,0)),0),0))</x:f>
        <x:v>0</x:v>
      </x:c>
      <x:c r="AI103" s="180" t="n">
        <x:f>MAX(0,AF103+AG103-AH103)</x:f>
        <x:v>0</x:v>
      </x:c>
      <x:c r="AJ103" s="180" t="n">
        <x:f>MIN(AI103,MAX(0,$G103-SUM(K103,Q103,W103,AC103)))</x:f>
        <x:v>0</x:v>
      </x:c>
      <x:c r="AK103" s="180" t="n">
        <x:f>MAX(0,AI103-AJ103)</x:f>
        <x:v>0</x:v>
      </x:c>
      <x:c r="AL103" s="180" t="n">
        <x:f>AQ102</x:f>
        <x:v>0</x:v>
      </x:c>
      <x:c r="AM103" s="180" t="n">
        <x:f>IF(AL103&lt;=0,0,AL103*IFERROR(INDEX(Inputs!$E$15:$E$24,MATCH(6,Inputs!$K$15:$K$24,0)),0)/12)</x:f>
        <x:v>0</x:v>
      </x:c>
      <x:c r="AN103" s="180" t="n">
        <x:f>MIN(AL103+AM103,IF(AL103&gt;0,IFERROR(INDEX(Inputs!$H$15:$H$24,MATCH(6,Inputs!$K$15:$K$24,0)),0),0))</x:f>
        <x:v>0</x:v>
      </x:c>
      <x:c r="AO103" s="180" t="n">
        <x:f>MAX(0,AL103+AM103-AN103)</x:f>
        <x:v>0</x:v>
      </x:c>
      <x:c r="AP103" s="180" t="n">
        <x:f>MIN(AO103,MAX(0,$G103-SUM(K103,Q103,W103,AC103,AI103)))</x:f>
        <x:v>0</x:v>
      </x:c>
      <x:c r="AQ103" s="180" t="n">
        <x:f>MAX(0,AO103-AP103)</x:f>
        <x:v>0</x:v>
      </x:c>
      <x:c r="AR103" s="180" t="n">
        <x:f>AW102</x:f>
        <x:v>0</x:v>
      </x:c>
      <x:c r="AS103" s="180" t="n">
        <x:f>IF(AR103&lt;=0,0,AR103*IFERROR(INDEX(Inputs!$E$15:$E$24,MATCH(7,Inputs!$K$15:$K$24,0)),0)/12)</x:f>
        <x:v>0</x:v>
      </x:c>
      <x:c r="AT103" s="180" t="n">
        <x:f>MIN(AR103+AS103,IF(AR103&gt;0,IFERROR(INDEX(Inputs!$H$15:$H$24,MATCH(7,Inputs!$K$15:$K$24,0)),0),0))</x:f>
        <x:v>0</x:v>
      </x:c>
      <x:c r="AU103" s="180" t="n">
        <x:f>MAX(0,AR103+AS103-AT103)</x:f>
        <x:v>0</x:v>
      </x:c>
      <x:c r="AV103" s="180" t="n">
        <x:f>MIN(AU103,MAX(0,$G103-SUM(K103,Q103,W103,AC103,AI103,AO103)))</x:f>
        <x:v>0</x:v>
      </x:c>
      <x:c r="AW103" s="180" t="n">
        <x:f>MAX(0,AU103-AV103)</x:f>
        <x:v>0</x:v>
      </x:c>
      <x:c r="AX103" s="180" t="n">
        <x:f>BC102</x:f>
        <x:v>0</x:v>
      </x:c>
      <x:c r="AY103" s="180" t="n">
        <x:f>IF(AX103&lt;=0,0,AX103*IFERROR(INDEX(Inputs!$E$15:$E$24,MATCH(8,Inputs!$K$15:$K$24,0)),0)/12)</x:f>
        <x:v>0</x:v>
      </x:c>
      <x:c r="AZ103" s="180" t="n">
        <x:f>MIN(AX103+AY103,IF(AX103&gt;0,IFERROR(INDEX(Inputs!$H$15:$H$24,MATCH(8,Inputs!$K$15:$K$24,0)),0),0))</x:f>
        <x:v>0</x:v>
      </x:c>
      <x:c r="BA103" s="180" t="n">
        <x:f>MAX(0,AX103+AY103-AZ103)</x:f>
        <x:v>0</x:v>
      </x:c>
      <x:c r="BB103" s="180" t="n">
        <x:f>MIN(BA103,MAX(0,$G103-SUM(K103,Q103,W103,AC103,AI103,AO103,AU103)))</x:f>
        <x:v>0</x:v>
      </x:c>
      <x:c r="BC103" s="180" t="n">
        <x:f>MAX(0,BA103-BB103)</x:f>
        <x:v>0</x:v>
      </x:c>
      <x:c r="BD103" s="180" t="n">
        <x:f>BI102</x:f>
        <x:v>0</x:v>
      </x:c>
      <x:c r="BE103" s="180" t="n">
        <x:f>IF(BD103&lt;=0,0,BD103*IFERROR(INDEX(Inputs!$E$15:$E$24,MATCH(9,Inputs!$K$15:$K$24,0)),0)/12)</x:f>
        <x:v>0</x:v>
      </x:c>
      <x:c r="BF103" s="180" t="n">
        <x:f>MIN(BD103+BE103,IF(BD103&gt;0,IFERROR(INDEX(Inputs!$H$15:$H$24,MATCH(9,Inputs!$K$15:$K$24,0)),0),0))</x:f>
        <x:v>0</x:v>
      </x:c>
      <x:c r="BG103" s="180" t="n">
        <x:f>MAX(0,BD103+BE103-BF103)</x:f>
        <x:v>0</x:v>
      </x:c>
      <x:c r="BH103" s="180" t="n">
        <x:f>MIN(BG103,MAX(0,$G103-SUM(K103,Q103,W103,AC103,AI103,AO103,AU103,BA103)))</x:f>
        <x:v>0</x:v>
      </x:c>
      <x:c r="BI103" s="180" t="n">
        <x:f>MAX(0,BG103-BH103)</x:f>
        <x:v>0</x:v>
      </x:c>
      <x:c r="BJ103" s="180" t="n">
        <x:f>BO102</x:f>
        <x:v>0</x:v>
      </x:c>
      <x:c r="BK103" s="180" t="n">
        <x:f>IF(BJ103&lt;=0,0,BJ103*IFERROR(INDEX(Inputs!$E$15:$E$24,MATCH(10,Inputs!$K$15:$K$24,0)),0)/12)</x:f>
        <x:v>0</x:v>
      </x:c>
      <x:c r="BL103" s="180" t="n">
        <x:f>MIN(BJ103+BK103,IF(BJ103&gt;0,IFERROR(INDEX(Inputs!$H$15:$H$24,MATCH(10,Inputs!$K$15:$K$24,0)),0),0))</x:f>
        <x:v>0</x:v>
      </x:c>
      <x:c r="BM103" s="180" t="n">
        <x:f>MAX(0,BJ103+BK103-BL103)</x:f>
        <x:v>0</x:v>
      </x:c>
      <x:c r="BN103" s="180" t="n">
        <x:f>MIN(BM103,MAX(0,$G103-SUM(K103,Q103,W103,AC103,AI103,AO103,AU103,BA103,BG103)))</x:f>
        <x:v>0</x:v>
      </x:c>
      <x:c r="BO103" s="192" t="n">
        <x:f>MAX(0,BM103-BN103)</x:f>
        <x:v>0</x:v>
      </x:c>
    </x:row>
    <x:row r="104">
      <x:c r="A104" s="191" t="n">
        <x:f>97</x:f>
        <x:v>97</x:v>
      </x:c>
      <x:c r="B104" s="178" t="n">
        <x:f>EDATE(Inputs!$B$4,A104-1)</x:f>
        <x:v>49140</x:v>
      </x:c>
      <x:c r="C104" s="182" t="n">
        <x:f>SUM(H104,N104,T104,Z104,AF104,AL104,AR104,AX104,BD104,BJ104)</x:f>
        <x:v>0</x:v>
      </x:c>
      <x:c r="D104" s="182" t="n">
        <x:f>SUM(I104,O104,U104,AA104,AG104,AM104,AS104,AY104,BE104,BK104)</x:f>
        <x:v>0</x:v>
      </x:c>
      <x:c r="E104" s="182" t="n">
        <x:f>SUM(J104,P104,V104,AB104,AH104,AN104,AT104,AZ104,BF104,BL104)+SUM(L104,R104,X104,AD104,AJ104,AP104,AV104,BB104,BH104,BN104)</x:f>
        <x:v>0</x:v>
      </x:c>
      <x:c r="F104" s="182" t="n">
        <x:f>SUM(M104,S104,Y104,AE104,AK104,AQ104,AW104,BC104,BI104,BO104)</x:f>
        <x:v>0</x:v>
      </x:c>
      <x:c r="G104" s="182" t="n">
        <x:f>MAX(0,Inputs!$B$12-SUM(J104,P104,V104,AB104,AH104,AN104,AT104,AZ104,BF104,BL104))</x:f>
        <x:v>1150</x:v>
      </x:c>
      <x:c r="H104" s="180" t="n">
        <x:f>M103</x:f>
        <x:v>0</x:v>
      </x:c>
      <x:c r="I104" s="180" t="n">
        <x:f>IF(H104&lt;=0,0,H104*IFERROR(INDEX(Inputs!$E$15:$E$24,MATCH(1,Inputs!$K$15:$K$24,0)),0)/12)</x:f>
        <x:v>0</x:v>
      </x:c>
      <x:c r="J104" s="180" t="n">
        <x:f>MIN(H104+I104,IF(H104&gt;0,IFERROR(INDEX(Inputs!$H$15:$H$24,MATCH(1,Inputs!$K$15:$K$24,0)),0),0))</x:f>
        <x:v>0</x:v>
      </x:c>
      <x:c r="K104" s="180" t="n">
        <x:f>MAX(0,H104+I104-J104)</x:f>
        <x:v>0</x:v>
      </x:c>
      <x:c r="L104" s="180" t="n">
        <x:f>MIN(K104,MAX(0,$G104-0))</x:f>
        <x:v>0</x:v>
      </x:c>
      <x:c r="M104" s="180" t="n">
        <x:f>MAX(0,K104-L104)</x:f>
        <x:v>0</x:v>
      </x:c>
      <x:c r="N104" s="180" t="n">
        <x:f>S103</x:f>
        <x:v>0</x:v>
      </x:c>
      <x:c r="O104" s="180" t="n">
        <x:f>IF(N104&lt;=0,0,N104*IFERROR(INDEX(Inputs!$E$15:$E$24,MATCH(2,Inputs!$K$15:$K$24,0)),0)/12)</x:f>
        <x:v>0</x:v>
      </x:c>
      <x:c r="P104" s="180" t="n">
        <x:f>MIN(N104+O104,IF(N104&gt;0,IFERROR(INDEX(Inputs!$H$15:$H$24,MATCH(2,Inputs!$K$15:$K$24,0)),0),0))</x:f>
        <x:v>0</x:v>
      </x:c>
      <x:c r="Q104" s="180" t="n">
        <x:f>MAX(0,N104+O104-P104)</x:f>
        <x:v>0</x:v>
      </x:c>
      <x:c r="R104" s="180" t="n">
        <x:f>MIN(Q104,MAX(0,$G104-SUM(K104)))</x:f>
        <x:v>0</x:v>
      </x:c>
      <x:c r="S104" s="180" t="n">
        <x:f>MAX(0,Q104-R104)</x:f>
        <x:v>0</x:v>
      </x:c>
      <x:c r="T104" s="180" t="n">
        <x:f>Y103</x:f>
        <x:v>0</x:v>
      </x:c>
      <x:c r="U104" s="180" t="n">
        <x:f>IF(T104&lt;=0,0,T104*IFERROR(INDEX(Inputs!$E$15:$E$24,MATCH(3,Inputs!$K$15:$K$24,0)),0)/12)</x:f>
        <x:v>0</x:v>
      </x:c>
      <x:c r="V104" s="180" t="n">
        <x:f>MIN(T104+U104,IF(T104&gt;0,IFERROR(INDEX(Inputs!$H$15:$H$24,MATCH(3,Inputs!$K$15:$K$24,0)),0),0))</x:f>
        <x:v>0</x:v>
      </x:c>
      <x:c r="W104" s="180" t="n">
        <x:f>MAX(0,T104+U104-V104)</x:f>
        <x:v>0</x:v>
      </x:c>
      <x:c r="X104" s="180" t="n">
        <x:f>MIN(W104,MAX(0,$G104-SUM(K104,Q104)))</x:f>
        <x:v>0</x:v>
      </x:c>
      <x:c r="Y104" s="180" t="n">
        <x:f>MAX(0,W104-X104)</x:f>
        <x:v>0</x:v>
      </x:c>
      <x:c r="Z104" s="180" t="n">
        <x:f>AE103</x:f>
        <x:v>0</x:v>
      </x:c>
      <x:c r="AA104" s="180" t="n">
        <x:f>IF(Z104&lt;=0,0,Z104*IFERROR(INDEX(Inputs!$E$15:$E$24,MATCH(4,Inputs!$K$15:$K$24,0)),0)/12)</x:f>
        <x:v>0</x:v>
      </x:c>
      <x:c r="AB104" s="180" t="n">
        <x:f>MIN(Z104+AA104,IF(Z104&gt;0,IFERROR(INDEX(Inputs!$H$15:$H$24,MATCH(4,Inputs!$K$15:$K$24,0)),0),0))</x:f>
        <x:v>0</x:v>
      </x:c>
      <x:c r="AC104" s="180" t="n">
        <x:f>MAX(0,Z104+AA104-AB104)</x:f>
        <x:v>0</x:v>
      </x:c>
      <x:c r="AD104" s="180" t="n">
        <x:f>MIN(AC104,MAX(0,$G104-SUM(K104,Q104,W104)))</x:f>
        <x:v>0</x:v>
      </x:c>
      <x:c r="AE104" s="180" t="n">
        <x:f>MAX(0,AC104-AD104)</x:f>
        <x:v>0</x:v>
      </x:c>
      <x:c r="AF104" s="180" t="n">
        <x:f>AK103</x:f>
        <x:v>0</x:v>
      </x:c>
      <x:c r="AG104" s="180" t="n">
        <x:f>IF(AF104&lt;=0,0,AF104*IFERROR(INDEX(Inputs!$E$15:$E$24,MATCH(5,Inputs!$K$15:$K$24,0)),0)/12)</x:f>
        <x:v>0</x:v>
      </x:c>
      <x:c r="AH104" s="180" t="n">
        <x:f>MIN(AF104+AG104,IF(AF104&gt;0,IFERROR(INDEX(Inputs!$H$15:$H$24,MATCH(5,Inputs!$K$15:$K$24,0)),0),0))</x:f>
        <x:v>0</x:v>
      </x:c>
      <x:c r="AI104" s="180" t="n">
        <x:f>MAX(0,AF104+AG104-AH104)</x:f>
        <x:v>0</x:v>
      </x:c>
      <x:c r="AJ104" s="180" t="n">
        <x:f>MIN(AI104,MAX(0,$G104-SUM(K104,Q104,W104,AC104)))</x:f>
        <x:v>0</x:v>
      </x:c>
      <x:c r="AK104" s="180" t="n">
        <x:f>MAX(0,AI104-AJ104)</x:f>
        <x:v>0</x:v>
      </x:c>
      <x:c r="AL104" s="180" t="n">
        <x:f>AQ103</x:f>
        <x:v>0</x:v>
      </x:c>
      <x:c r="AM104" s="180" t="n">
        <x:f>IF(AL104&lt;=0,0,AL104*IFERROR(INDEX(Inputs!$E$15:$E$24,MATCH(6,Inputs!$K$15:$K$24,0)),0)/12)</x:f>
        <x:v>0</x:v>
      </x:c>
      <x:c r="AN104" s="180" t="n">
        <x:f>MIN(AL104+AM104,IF(AL104&gt;0,IFERROR(INDEX(Inputs!$H$15:$H$24,MATCH(6,Inputs!$K$15:$K$24,0)),0),0))</x:f>
        <x:v>0</x:v>
      </x:c>
      <x:c r="AO104" s="180" t="n">
        <x:f>MAX(0,AL104+AM104-AN104)</x:f>
        <x:v>0</x:v>
      </x:c>
      <x:c r="AP104" s="180" t="n">
        <x:f>MIN(AO104,MAX(0,$G104-SUM(K104,Q104,W104,AC104,AI104)))</x:f>
        <x:v>0</x:v>
      </x:c>
      <x:c r="AQ104" s="180" t="n">
        <x:f>MAX(0,AO104-AP104)</x:f>
        <x:v>0</x:v>
      </x:c>
      <x:c r="AR104" s="180" t="n">
        <x:f>AW103</x:f>
        <x:v>0</x:v>
      </x:c>
      <x:c r="AS104" s="180" t="n">
        <x:f>IF(AR104&lt;=0,0,AR104*IFERROR(INDEX(Inputs!$E$15:$E$24,MATCH(7,Inputs!$K$15:$K$24,0)),0)/12)</x:f>
        <x:v>0</x:v>
      </x:c>
      <x:c r="AT104" s="180" t="n">
        <x:f>MIN(AR104+AS104,IF(AR104&gt;0,IFERROR(INDEX(Inputs!$H$15:$H$24,MATCH(7,Inputs!$K$15:$K$24,0)),0),0))</x:f>
        <x:v>0</x:v>
      </x:c>
      <x:c r="AU104" s="180" t="n">
        <x:f>MAX(0,AR104+AS104-AT104)</x:f>
        <x:v>0</x:v>
      </x:c>
      <x:c r="AV104" s="180" t="n">
        <x:f>MIN(AU104,MAX(0,$G104-SUM(K104,Q104,W104,AC104,AI104,AO104)))</x:f>
        <x:v>0</x:v>
      </x:c>
      <x:c r="AW104" s="180" t="n">
        <x:f>MAX(0,AU104-AV104)</x:f>
        <x:v>0</x:v>
      </x:c>
      <x:c r="AX104" s="180" t="n">
        <x:f>BC103</x:f>
        <x:v>0</x:v>
      </x:c>
      <x:c r="AY104" s="180" t="n">
        <x:f>IF(AX104&lt;=0,0,AX104*IFERROR(INDEX(Inputs!$E$15:$E$24,MATCH(8,Inputs!$K$15:$K$24,0)),0)/12)</x:f>
        <x:v>0</x:v>
      </x:c>
      <x:c r="AZ104" s="180" t="n">
        <x:f>MIN(AX104+AY104,IF(AX104&gt;0,IFERROR(INDEX(Inputs!$H$15:$H$24,MATCH(8,Inputs!$K$15:$K$24,0)),0),0))</x:f>
        <x:v>0</x:v>
      </x:c>
      <x:c r="BA104" s="180" t="n">
        <x:f>MAX(0,AX104+AY104-AZ104)</x:f>
        <x:v>0</x:v>
      </x:c>
      <x:c r="BB104" s="180" t="n">
        <x:f>MIN(BA104,MAX(0,$G104-SUM(K104,Q104,W104,AC104,AI104,AO104,AU104)))</x:f>
        <x:v>0</x:v>
      </x:c>
      <x:c r="BC104" s="180" t="n">
        <x:f>MAX(0,BA104-BB104)</x:f>
        <x:v>0</x:v>
      </x:c>
      <x:c r="BD104" s="180" t="n">
        <x:f>BI103</x:f>
        <x:v>0</x:v>
      </x:c>
      <x:c r="BE104" s="180" t="n">
        <x:f>IF(BD104&lt;=0,0,BD104*IFERROR(INDEX(Inputs!$E$15:$E$24,MATCH(9,Inputs!$K$15:$K$24,0)),0)/12)</x:f>
        <x:v>0</x:v>
      </x:c>
      <x:c r="BF104" s="180" t="n">
        <x:f>MIN(BD104+BE104,IF(BD104&gt;0,IFERROR(INDEX(Inputs!$H$15:$H$24,MATCH(9,Inputs!$K$15:$K$24,0)),0),0))</x:f>
        <x:v>0</x:v>
      </x:c>
      <x:c r="BG104" s="180" t="n">
        <x:f>MAX(0,BD104+BE104-BF104)</x:f>
        <x:v>0</x:v>
      </x:c>
      <x:c r="BH104" s="180" t="n">
        <x:f>MIN(BG104,MAX(0,$G104-SUM(K104,Q104,W104,AC104,AI104,AO104,AU104,BA104)))</x:f>
        <x:v>0</x:v>
      </x:c>
      <x:c r="BI104" s="180" t="n">
        <x:f>MAX(0,BG104-BH104)</x:f>
        <x:v>0</x:v>
      </x:c>
      <x:c r="BJ104" s="180" t="n">
        <x:f>BO103</x:f>
        <x:v>0</x:v>
      </x:c>
      <x:c r="BK104" s="180" t="n">
        <x:f>IF(BJ104&lt;=0,0,BJ104*IFERROR(INDEX(Inputs!$E$15:$E$24,MATCH(10,Inputs!$K$15:$K$24,0)),0)/12)</x:f>
        <x:v>0</x:v>
      </x:c>
      <x:c r="BL104" s="180" t="n">
        <x:f>MIN(BJ104+BK104,IF(BJ104&gt;0,IFERROR(INDEX(Inputs!$H$15:$H$24,MATCH(10,Inputs!$K$15:$K$24,0)),0),0))</x:f>
        <x:v>0</x:v>
      </x:c>
      <x:c r="BM104" s="180" t="n">
        <x:f>MAX(0,BJ104+BK104-BL104)</x:f>
        <x:v>0</x:v>
      </x:c>
      <x:c r="BN104" s="180" t="n">
        <x:f>MIN(BM104,MAX(0,$G104-SUM(K104,Q104,W104,AC104,AI104,AO104,AU104,BA104,BG104)))</x:f>
        <x:v>0</x:v>
      </x:c>
      <x:c r="BO104" s="192" t="n">
        <x:f>MAX(0,BM104-BN104)</x:f>
        <x:v>0</x:v>
      </x:c>
    </x:row>
    <x:row r="105">
      <x:c r="A105" s="191" t="n">
        <x:f>98</x:f>
        <x:v>98</x:v>
      </x:c>
      <x:c r="B105" s="178" t="n">
        <x:f>EDATE(Inputs!$B$4,A105-1)</x:f>
        <x:v>49171</x:v>
      </x:c>
      <x:c r="C105" s="182" t="n">
        <x:f>SUM(H105,N105,T105,Z105,AF105,AL105,AR105,AX105,BD105,BJ105)</x:f>
        <x:v>0</x:v>
      </x:c>
      <x:c r="D105" s="182" t="n">
        <x:f>SUM(I105,O105,U105,AA105,AG105,AM105,AS105,AY105,BE105,BK105)</x:f>
        <x:v>0</x:v>
      </x:c>
      <x:c r="E105" s="182" t="n">
        <x:f>SUM(J105,P105,V105,AB105,AH105,AN105,AT105,AZ105,BF105,BL105)+SUM(L105,R105,X105,AD105,AJ105,AP105,AV105,BB105,BH105,BN105)</x:f>
        <x:v>0</x:v>
      </x:c>
      <x:c r="F105" s="182" t="n">
        <x:f>SUM(M105,S105,Y105,AE105,AK105,AQ105,AW105,BC105,BI105,BO105)</x:f>
        <x:v>0</x:v>
      </x:c>
      <x:c r="G105" s="182" t="n">
        <x:f>MAX(0,Inputs!$B$12-SUM(J105,P105,V105,AB105,AH105,AN105,AT105,AZ105,BF105,BL105))</x:f>
        <x:v>1150</x:v>
      </x:c>
      <x:c r="H105" s="180" t="n">
        <x:f>M104</x:f>
        <x:v>0</x:v>
      </x:c>
      <x:c r="I105" s="180" t="n">
        <x:f>IF(H105&lt;=0,0,H105*IFERROR(INDEX(Inputs!$E$15:$E$24,MATCH(1,Inputs!$K$15:$K$24,0)),0)/12)</x:f>
        <x:v>0</x:v>
      </x:c>
      <x:c r="J105" s="180" t="n">
        <x:f>MIN(H105+I105,IF(H105&gt;0,IFERROR(INDEX(Inputs!$H$15:$H$24,MATCH(1,Inputs!$K$15:$K$24,0)),0),0))</x:f>
        <x:v>0</x:v>
      </x:c>
      <x:c r="K105" s="180" t="n">
        <x:f>MAX(0,H105+I105-J105)</x:f>
        <x:v>0</x:v>
      </x:c>
      <x:c r="L105" s="180" t="n">
        <x:f>MIN(K105,MAX(0,$G105-0))</x:f>
        <x:v>0</x:v>
      </x:c>
      <x:c r="M105" s="180" t="n">
        <x:f>MAX(0,K105-L105)</x:f>
        <x:v>0</x:v>
      </x:c>
      <x:c r="N105" s="180" t="n">
        <x:f>S104</x:f>
        <x:v>0</x:v>
      </x:c>
      <x:c r="O105" s="180" t="n">
        <x:f>IF(N105&lt;=0,0,N105*IFERROR(INDEX(Inputs!$E$15:$E$24,MATCH(2,Inputs!$K$15:$K$24,0)),0)/12)</x:f>
        <x:v>0</x:v>
      </x:c>
      <x:c r="P105" s="180" t="n">
        <x:f>MIN(N105+O105,IF(N105&gt;0,IFERROR(INDEX(Inputs!$H$15:$H$24,MATCH(2,Inputs!$K$15:$K$24,0)),0),0))</x:f>
        <x:v>0</x:v>
      </x:c>
      <x:c r="Q105" s="180" t="n">
        <x:f>MAX(0,N105+O105-P105)</x:f>
        <x:v>0</x:v>
      </x:c>
      <x:c r="R105" s="180" t="n">
        <x:f>MIN(Q105,MAX(0,$G105-SUM(K105)))</x:f>
        <x:v>0</x:v>
      </x:c>
      <x:c r="S105" s="180" t="n">
        <x:f>MAX(0,Q105-R105)</x:f>
        <x:v>0</x:v>
      </x:c>
      <x:c r="T105" s="180" t="n">
        <x:f>Y104</x:f>
        <x:v>0</x:v>
      </x:c>
      <x:c r="U105" s="180" t="n">
        <x:f>IF(T105&lt;=0,0,T105*IFERROR(INDEX(Inputs!$E$15:$E$24,MATCH(3,Inputs!$K$15:$K$24,0)),0)/12)</x:f>
        <x:v>0</x:v>
      </x:c>
      <x:c r="V105" s="180" t="n">
        <x:f>MIN(T105+U105,IF(T105&gt;0,IFERROR(INDEX(Inputs!$H$15:$H$24,MATCH(3,Inputs!$K$15:$K$24,0)),0),0))</x:f>
        <x:v>0</x:v>
      </x:c>
      <x:c r="W105" s="180" t="n">
        <x:f>MAX(0,T105+U105-V105)</x:f>
        <x:v>0</x:v>
      </x:c>
      <x:c r="X105" s="180" t="n">
        <x:f>MIN(W105,MAX(0,$G105-SUM(K105,Q105)))</x:f>
        <x:v>0</x:v>
      </x:c>
      <x:c r="Y105" s="180" t="n">
        <x:f>MAX(0,W105-X105)</x:f>
        <x:v>0</x:v>
      </x:c>
      <x:c r="Z105" s="180" t="n">
        <x:f>AE104</x:f>
        <x:v>0</x:v>
      </x:c>
      <x:c r="AA105" s="180" t="n">
        <x:f>IF(Z105&lt;=0,0,Z105*IFERROR(INDEX(Inputs!$E$15:$E$24,MATCH(4,Inputs!$K$15:$K$24,0)),0)/12)</x:f>
        <x:v>0</x:v>
      </x:c>
      <x:c r="AB105" s="180" t="n">
        <x:f>MIN(Z105+AA105,IF(Z105&gt;0,IFERROR(INDEX(Inputs!$H$15:$H$24,MATCH(4,Inputs!$K$15:$K$24,0)),0),0))</x:f>
        <x:v>0</x:v>
      </x:c>
      <x:c r="AC105" s="180" t="n">
        <x:f>MAX(0,Z105+AA105-AB105)</x:f>
        <x:v>0</x:v>
      </x:c>
      <x:c r="AD105" s="180" t="n">
        <x:f>MIN(AC105,MAX(0,$G105-SUM(K105,Q105,W105)))</x:f>
        <x:v>0</x:v>
      </x:c>
      <x:c r="AE105" s="180" t="n">
        <x:f>MAX(0,AC105-AD105)</x:f>
        <x:v>0</x:v>
      </x:c>
      <x:c r="AF105" s="180" t="n">
        <x:f>AK104</x:f>
        <x:v>0</x:v>
      </x:c>
      <x:c r="AG105" s="180" t="n">
        <x:f>IF(AF105&lt;=0,0,AF105*IFERROR(INDEX(Inputs!$E$15:$E$24,MATCH(5,Inputs!$K$15:$K$24,0)),0)/12)</x:f>
        <x:v>0</x:v>
      </x:c>
      <x:c r="AH105" s="180" t="n">
        <x:f>MIN(AF105+AG105,IF(AF105&gt;0,IFERROR(INDEX(Inputs!$H$15:$H$24,MATCH(5,Inputs!$K$15:$K$24,0)),0),0))</x:f>
        <x:v>0</x:v>
      </x:c>
      <x:c r="AI105" s="180" t="n">
        <x:f>MAX(0,AF105+AG105-AH105)</x:f>
        <x:v>0</x:v>
      </x:c>
      <x:c r="AJ105" s="180" t="n">
        <x:f>MIN(AI105,MAX(0,$G105-SUM(K105,Q105,W105,AC105)))</x:f>
        <x:v>0</x:v>
      </x:c>
      <x:c r="AK105" s="180" t="n">
        <x:f>MAX(0,AI105-AJ105)</x:f>
        <x:v>0</x:v>
      </x:c>
      <x:c r="AL105" s="180" t="n">
        <x:f>AQ104</x:f>
        <x:v>0</x:v>
      </x:c>
      <x:c r="AM105" s="180" t="n">
        <x:f>IF(AL105&lt;=0,0,AL105*IFERROR(INDEX(Inputs!$E$15:$E$24,MATCH(6,Inputs!$K$15:$K$24,0)),0)/12)</x:f>
        <x:v>0</x:v>
      </x:c>
      <x:c r="AN105" s="180" t="n">
        <x:f>MIN(AL105+AM105,IF(AL105&gt;0,IFERROR(INDEX(Inputs!$H$15:$H$24,MATCH(6,Inputs!$K$15:$K$24,0)),0),0))</x:f>
        <x:v>0</x:v>
      </x:c>
      <x:c r="AO105" s="180" t="n">
        <x:f>MAX(0,AL105+AM105-AN105)</x:f>
        <x:v>0</x:v>
      </x:c>
      <x:c r="AP105" s="180" t="n">
        <x:f>MIN(AO105,MAX(0,$G105-SUM(K105,Q105,W105,AC105,AI105)))</x:f>
        <x:v>0</x:v>
      </x:c>
      <x:c r="AQ105" s="180" t="n">
        <x:f>MAX(0,AO105-AP105)</x:f>
        <x:v>0</x:v>
      </x:c>
      <x:c r="AR105" s="180" t="n">
        <x:f>AW104</x:f>
        <x:v>0</x:v>
      </x:c>
      <x:c r="AS105" s="180" t="n">
        <x:f>IF(AR105&lt;=0,0,AR105*IFERROR(INDEX(Inputs!$E$15:$E$24,MATCH(7,Inputs!$K$15:$K$24,0)),0)/12)</x:f>
        <x:v>0</x:v>
      </x:c>
      <x:c r="AT105" s="180" t="n">
        <x:f>MIN(AR105+AS105,IF(AR105&gt;0,IFERROR(INDEX(Inputs!$H$15:$H$24,MATCH(7,Inputs!$K$15:$K$24,0)),0),0))</x:f>
        <x:v>0</x:v>
      </x:c>
      <x:c r="AU105" s="180" t="n">
        <x:f>MAX(0,AR105+AS105-AT105)</x:f>
        <x:v>0</x:v>
      </x:c>
      <x:c r="AV105" s="180" t="n">
        <x:f>MIN(AU105,MAX(0,$G105-SUM(K105,Q105,W105,AC105,AI105,AO105)))</x:f>
        <x:v>0</x:v>
      </x:c>
      <x:c r="AW105" s="180" t="n">
        <x:f>MAX(0,AU105-AV105)</x:f>
        <x:v>0</x:v>
      </x:c>
      <x:c r="AX105" s="180" t="n">
        <x:f>BC104</x:f>
        <x:v>0</x:v>
      </x:c>
      <x:c r="AY105" s="180" t="n">
        <x:f>IF(AX105&lt;=0,0,AX105*IFERROR(INDEX(Inputs!$E$15:$E$24,MATCH(8,Inputs!$K$15:$K$24,0)),0)/12)</x:f>
        <x:v>0</x:v>
      </x:c>
      <x:c r="AZ105" s="180" t="n">
        <x:f>MIN(AX105+AY105,IF(AX105&gt;0,IFERROR(INDEX(Inputs!$H$15:$H$24,MATCH(8,Inputs!$K$15:$K$24,0)),0),0))</x:f>
        <x:v>0</x:v>
      </x:c>
      <x:c r="BA105" s="180" t="n">
        <x:f>MAX(0,AX105+AY105-AZ105)</x:f>
        <x:v>0</x:v>
      </x:c>
      <x:c r="BB105" s="180" t="n">
        <x:f>MIN(BA105,MAX(0,$G105-SUM(K105,Q105,W105,AC105,AI105,AO105,AU105)))</x:f>
        <x:v>0</x:v>
      </x:c>
      <x:c r="BC105" s="180" t="n">
        <x:f>MAX(0,BA105-BB105)</x:f>
        <x:v>0</x:v>
      </x:c>
      <x:c r="BD105" s="180" t="n">
        <x:f>BI104</x:f>
        <x:v>0</x:v>
      </x:c>
      <x:c r="BE105" s="180" t="n">
        <x:f>IF(BD105&lt;=0,0,BD105*IFERROR(INDEX(Inputs!$E$15:$E$24,MATCH(9,Inputs!$K$15:$K$24,0)),0)/12)</x:f>
        <x:v>0</x:v>
      </x:c>
      <x:c r="BF105" s="180" t="n">
        <x:f>MIN(BD105+BE105,IF(BD105&gt;0,IFERROR(INDEX(Inputs!$H$15:$H$24,MATCH(9,Inputs!$K$15:$K$24,0)),0),0))</x:f>
        <x:v>0</x:v>
      </x:c>
      <x:c r="BG105" s="180" t="n">
        <x:f>MAX(0,BD105+BE105-BF105)</x:f>
        <x:v>0</x:v>
      </x:c>
      <x:c r="BH105" s="180" t="n">
        <x:f>MIN(BG105,MAX(0,$G105-SUM(K105,Q105,W105,AC105,AI105,AO105,AU105,BA105)))</x:f>
        <x:v>0</x:v>
      </x:c>
      <x:c r="BI105" s="180" t="n">
        <x:f>MAX(0,BG105-BH105)</x:f>
        <x:v>0</x:v>
      </x:c>
      <x:c r="BJ105" s="180" t="n">
        <x:f>BO104</x:f>
        <x:v>0</x:v>
      </x:c>
      <x:c r="BK105" s="180" t="n">
        <x:f>IF(BJ105&lt;=0,0,BJ105*IFERROR(INDEX(Inputs!$E$15:$E$24,MATCH(10,Inputs!$K$15:$K$24,0)),0)/12)</x:f>
        <x:v>0</x:v>
      </x:c>
      <x:c r="BL105" s="180" t="n">
        <x:f>MIN(BJ105+BK105,IF(BJ105&gt;0,IFERROR(INDEX(Inputs!$H$15:$H$24,MATCH(10,Inputs!$K$15:$K$24,0)),0),0))</x:f>
        <x:v>0</x:v>
      </x:c>
      <x:c r="BM105" s="180" t="n">
        <x:f>MAX(0,BJ105+BK105-BL105)</x:f>
        <x:v>0</x:v>
      </x:c>
      <x:c r="BN105" s="180" t="n">
        <x:f>MIN(BM105,MAX(0,$G105-SUM(K105,Q105,W105,AC105,AI105,AO105,AU105,BA105,BG105)))</x:f>
        <x:v>0</x:v>
      </x:c>
      <x:c r="BO105" s="192" t="n">
        <x:f>MAX(0,BM105-BN105)</x:f>
        <x:v>0</x:v>
      </x:c>
    </x:row>
    <x:row r="106">
      <x:c r="A106" s="191" t="n">
        <x:f>99</x:f>
        <x:v>99</x:v>
      </x:c>
      <x:c r="B106" s="178" t="n">
        <x:f>EDATE(Inputs!$B$4,A106-1)</x:f>
        <x:v>49202</x:v>
      </x:c>
      <x:c r="C106" s="182" t="n">
        <x:f>SUM(H106,N106,T106,Z106,AF106,AL106,AR106,AX106,BD106,BJ106)</x:f>
        <x:v>0</x:v>
      </x:c>
      <x:c r="D106" s="182" t="n">
        <x:f>SUM(I106,O106,U106,AA106,AG106,AM106,AS106,AY106,BE106,BK106)</x:f>
        <x:v>0</x:v>
      </x:c>
      <x:c r="E106" s="182" t="n">
        <x:f>SUM(J106,P106,V106,AB106,AH106,AN106,AT106,AZ106,BF106,BL106)+SUM(L106,R106,X106,AD106,AJ106,AP106,AV106,BB106,BH106,BN106)</x:f>
        <x:v>0</x:v>
      </x:c>
      <x:c r="F106" s="182" t="n">
        <x:f>SUM(M106,S106,Y106,AE106,AK106,AQ106,AW106,BC106,BI106,BO106)</x:f>
        <x:v>0</x:v>
      </x:c>
      <x:c r="G106" s="182" t="n">
        <x:f>MAX(0,Inputs!$B$12-SUM(J106,P106,V106,AB106,AH106,AN106,AT106,AZ106,BF106,BL106))</x:f>
        <x:v>1150</x:v>
      </x:c>
      <x:c r="H106" s="180" t="n">
        <x:f>M105</x:f>
        <x:v>0</x:v>
      </x:c>
      <x:c r="I106" s="180" t="n">
        <x:f>IF(H106&lt;=0,0,H106*IFERROR(INDEX(Inputs!$E$15:$E$24,MATCH(1,Inputs!$K$15:$K$24,0)),0)/12)</x:f>
        <x:v>0</x:v>
      </x:c>
      <x:c r="J106" s="180" t="n">
        <x:f>MIN(H106+I106,IF(H106&gt;0,IFERROR(INDEX(Inputs!$H$15:$H$24,MATCH(1,Inputs!$K$15:$K$24,0)),0),0))</x:f>
        <x:v>0</x:v>
      </x:c>
      <x:c r="K106" s="180" t="n">
        <x:f>MAX(0,H106+I106-J106)</x:f>
        <x:v>0</x:v>
      </x:c>
      <x:c r="L106" s="180" t="n">
        <x:f>MIN(K106,MAX(0,$G106-0))</x:f>
        <x:v>0</x:v>
      </x:c>
      <x:c r="M106" s="180" t="n">
        <x:f>MAX(0,K106-L106)</x:f>
        <x:v>0</x:v>
      </x:c>
      <x:c r="N106" s="180" t="n">
        <x:f>S105</x:f>
        <x:v>0</x:v>
      </x:c>
      <x:c r="O106" s="180" t="n">
        <x:f>IF(N106&lt;=0,0,N106*IFERROR(INDEX(Inputs!$E$15:$E$24,MATCH(2,Inputs!$K$15:$K$24,0)),0)/12)</x:f>
        <x:v>0</x:v>
      </x:c>
      <x:c r="P106" s="180" t="n">
        <x:f>MIN(N106+O106,IF(N106&gt;0,IFERROR(INDEX(Inputs!$H$15:$H$24,MATCH(2,Inputs!$K$15:$K$24,0)),0),0))</x:f>
        <x:v>0</x:v>
      </x:c>
      <x:c r="Q106" s="180" t="n">
        <x:f>MAX(0,N106+O106-P106)</x:f>
        <x:v>0</x:v>
      </x:c>
      <x:c r="R106" s="180" t="n">
        <x:f>MIN(Q106,MAX(0,$G106-SUM(K106)))</x:f>
        <x:v>0</x:v>
      </x:c>
      <x:c r="S106" s="180" t="n">
        <x:f>MAX(0,Q106-R106)</x:f>
        <x:v>0</x:v>
      </x:c>
      <x:c r="T106" s="180" t="n">
        <x:f>Y105</x:f>
        <x:v>0</x:v>
      </x:c>
      <x:c r="U106" s="180" t="n">
        <x:f>IF(T106&lt;=0,0,T106*IFERROR(INDEX(Inputs!$E$15:$E$24,MATCH(3,Inputs!$K$15:$K$24,0)),0)/12)</x:f>
        <x:v>0</x:v>
      </x:c>
      <x:c r="V106" s="180" t="n">
        <x:f>MIN(T106+U106,IF(T106&gt;0,IFERROR(INDEX(Inputs!$H$15:$H$24,MATCH(3,Inputs!$K$15:$K$24,0)),0),0))</x:f>
        <x:v>0</x:v>
      </x:c>
      <x:c r="W106" s="180" t="n">
        <x:f>MAX(0,T106+U106-V106)</x:f>
        <x:v>0</x:v>
      </x:c>
      <x:c r="X106" s="180" t="n">
        <x:f>MIN(W106,MAX(0,$G106-SUM(K106,Q106)))</x:f>
        <x:v>0</x:v>
      </x:c>
      <x:c r="Y106" s="180" t="n">
        <x:f>MAX(0,W106-X106)</x:f>
        <x:v>0</x:v>
      </x:c>
      <x:c r="Z106" s="180" t="n">
        <x:f>AE105</x:f>
        <x:v>0</x:v>
      </x:c>
      <x:c r="AA106" s="180" t="n">
        <x:f>IF(Z106&lt;=0,0,Z106*IFERROR(INDEX(Inputs!$E$15:$E$24,MATCH(4,Inputs!$K$15:$K$24,0)),0)/12)</x:f>
        <x:v>0</x:v>
      </x:c>
      <x:c r="AB106" s="180" t="n">
        <x:f>MIN(Z106+AA106,IF(Z106&gt;0,IFERROR(INDEX(Inputs!$H$15:$H$24,MATCH(4,Inputs!$K$15:$K$24,0)),0),0))</x:f>
        <x:v>0</x:v>
      </x:c>
      <x:c r="AC106" s="180" t="n">
        <x:f>MAX(0,Z106+AA106-AB106)</x:f>
        <x:v>0</x:v>
      </x:c>
      <x:c r="AD106" s="180" t="n">
        <x:f>MIN(AC106,MAX(0,$G106-SUM(K106,Q106,W106)))</x:f>
        <x:v>0</x:v>
      </x:c>
      <x:c r="AE106" s="180" t="n">
        <x:f>MAX(0,AC106-AD106)</x:f>
        <x:v>0</x:v>
      </x:c>
      <x:c r="AF106" s="180" t="n">
        <x:f>AK105</x:f>
        <x:v>0</x:v>
      </x:c>
      <x:c r="AG106" s="180" t="n">
        <x:f>IF(AF106&lt;=0,0,AF106*IFERROR(INDEX(Inputs!$E$15:$E$24,MATCH(5,Inputs!$K$15:$K$24,0)),0)/12)</x:f>
        <x:v>0</x:v>
      </x:c>
      <x:c r="AH106" s="180" t="n">
        <x:f>MIN(AF106+AG106,IF(AF106&gt;0,IFERROR(INDEX(Inputs!$H$15:$H$24,MATCH(5,Inputs!$K$15:$K$24,0)),0),0))</x:f>
        <x:v>0</x:v>
      </x:c>
      <x:c r="AI106" s="180" t="n">
        <x:f>MAX(0,AF106+AG106-AH106)</x:f>
        <x:v>0</x:v>
      </x:c>
      <x:c r="AJ106" s="180" t="n">
        <x:f>MIN(AI106,MAX(0,$G106-SUM(K106,Q106,W106,AC106)))</x:f>
        <x:v>0</x:v>
      </x:c>
      <x:c r="AK106" s="180" t="n">
        <x:f>MAX(0,AI106-AJ106)</x:f>
        <x:v>0</x:v>
      </x:c>
      <x:c r="AL106" s="180" t="n">
        <x:f>AQ105</x:f>
        <x:v>0</x:v>
      </x:c>
      <x:c r="AM106" s="180" t="n">
        <x:f>IF(AL106&lt;=0,0,AL106*IFERROR(INDEX(Inputs!$E$15:$E$24,MATCH(6,Inputs!$K$15:$K$24,0)),0)/12)</x:f>
        <x:v>0</x:v>
      </x:c>
      <x:c r="AN106" s="180" t="n">
        <x:f>MIN(AL106+AM106,IF(AL106&gt;0,IFERROR(INDEX(Inputs!$H$15:$H$24,MATCH(6,Inputs!$K$15:$K$24,0)),0),0))</x:f>
        <x:v>0</x:v>
      </x:c>
      <x:c r="AO106" s="180" t="n">
        <x:f>MAX(0,AL106+AM106-AN106)</x:f>
        <x:v>0</x:v>
      </x:c>
      <x:c r="AP106" s="180" t="n">
        <x:f>MIN(AO106,MAX(0,$G106-SUM(K106,Q106,W106,AC106,AI106)))</x:f>
        <x:v>0</x:v>
      </x:c>
      <x:c r="AQ106" s="180" t="n">
        <x:f>MAX(0,AO106-AP106)</x:f>
        <x:v>0</x:v>
      </x:c>
      <x:c r="AR106" s="180" t="n">
        <x:f>AW105</x:f>
        <x:v>0</x:v>
      </x:c>
      <x:c r="AS106" s="180" t="n">
        <x:f>IF(AR106&lt;=0,0,AR106*IFERROR(INDEX(Inputs!$E$15:$E$24,MATCH(7,Inputs!$K$15:$K$24,0)),0)/12)</x:f>
        <x:v>0</x:v>
      </x:c>
      <x:c r="AT106" s="180" t="n">
        <x:f>MIN(AR106+AS106,IF(AR106&gt;0,IFERROR(INDEX(Inputs!$H$15:$H$24,MATCH(7,Inputs!$K$15:$K$24,0)),0),0))</x:f>
        <x:v>0</x:v>
      </x:c>
      <x:c r="AU106" s="180" t="n">
        <x:f>MAX(0,AR106+AS106-AT106)</x:f>
        <x:v>0</x:v>
      </x:c>
      <x:c r="AV106" s="180" t="n">
        <x:f>MIN(AU106,MAX(0,$G106-SUM(K106,Q106,W106,AC106,AI106,AO106)))</x:f>
        <x:v>0</x:v>
      </x:c>
      <x:c r="AW106" s="180" t="n">
        <x:f>MAX(0,AU106-AV106)</x:f>
        <x:v>0</x:v>
      </x:c>
      <x:c r="AX106" s="180" t="n">
        <x:f>BC105</x:f>
        <x:v>0</x:v>
      </x:c>
      <x:c r="AY106" s="180" t="n">
        <x:f>IF(AX106&lt;=0,0,AX106*IFERROR(INDEX(Inputs!$E$15:$E$24,MATCH(8,Inputs!$K$15:$K$24,0)),0)/12)</x:f>
        <x:v>0</x:v>
      </x:c>
      <x:c r="AZ106" s="180" t="n">
        <x:f>MIN(AX106+AY106,IF(AX106&gt;0,IFERROR(INDEX(Inputs!$H$15:$H$24,MATCH(8,Inputs!$K$15:$K$24,0)),0),0))</x:f>
        <x:v>0</x:v>
      </x:c>
      <x:c r="BA106" s="180" t="n">
        <x:f>MAX(0,AX106+AY106-AZ106)</x:f>
        <x:v>0</x:v>
      </x:c>
      <x:c r="BB106" s="180" t="n">
        <x:f>MIN(BA106,MAX(0,$G106-SUM(K106,Q106,W106,AC106,AI106,AO106,AU106)))</x:f>
        <x:v>0</x:v>
      </x:c>
      <x:c r="BC106" s="180" t="n">
        <x:f>MAX(0,BA106-BB106)</x:f>
        <x:v>0</x:v>
      </x:c>
      <x:c r="BD106" s="180" t="n">
        <x:f>BI105</x:f>
        <x:v>0</x:v>
      </x:c>
      <x:c r="BE106" s="180" t="n">
        <x:f>IF(BD106&lt;=0,0,BD106*IFERROR(INDEX(Inputs!$E$15:$E$24,MATCH(9,Inputs!$K$15:$K$24,0)),0)/12)</x:f>
        <x:v>0</x:v>
      </x:c>
      <x:c r="BF106" s="180" t="n">
        <x:f>MIN(BD106+BE106,IF(BD106&gt;0,IFERROR(INDEX(Inputs!$H$15:$H$24,MATCH(9,Inputs!$K$15:$K$24,0)),0),0))</x:f>
        <x:v>0</x:v>
      </x:c>
      <x:c r="BG106" s="180" t="n">
        <x:f>MAX(0,BD106+BE106-BF106)</x:f>
        <x:v>0</x:v>
      </x:c>
      <x:c r="BH106" s="180" t="n">
        <x:f>MIN(BG106,MAX(0,$G106-SUM(K106,Q106,W106,AC106,AI106,AO106,AU106,BA106)))</x:f>
        <x:v>0</x:v>
      </x:c>
      <x:c r="BI106" s="180" t="n">
        <x:f>MAX(0,BG106-BH106)</x:f>
        <x:v>0</x:v>
      </x:c>
      <x:c r="BJ106" s="180" t="n">
        <x:f>BO105</x:f>
        <x:v>0</x:v>
      </x:c>
      <x:c r="BK106" s="180" t="n">
        <x:f>IF(BJ106&lt;=0,0,BJ106*IFERROR(INDEX(Inputs!$E$15:$E$24,MATCH(10,Inputs!$K$15:$K$24,0)),0)/12)</x:f>
        <x:v>0</x:v>
      </x:c>
      <x:c r="BL106" s="180" t="n">
        <x:f>MIN(BJ106+BK106,IF(BJ106&gt;0,IFERROR(INDEX(Inputs!$H$15:$H$24,MATCH(10,Inputs!$K$15:$K$24,0)),0),0))</x:f>
        <x:v>0</x:v>
      </x:c>
      <x:c r="BM106" s="180" t="n">
        <x:f>MAX(0,BJ106+BK106-BL106)</x:f>
        <x:v>0</x:v>
      </x:c>
      <x:c r="BN106" s="180" t="n">
        <x:f>MIN(BM106,MAX(0,$G106-SUM(K106,Q106,W106,AC106,AI106,AO106,AU106,BA106,BG106)))</x:f>
        <x:v>0</x:v>
      </x:c>
      <x:c r="BO106" s="192" t="n">
        <x:f>MAX(0,BM106-BN106)</x:f>
        <x:v>0</x:v>
      </x:c>
    </x:row>
    <x:row r="107">
      <x:c r="A107" s="191" t="n">
        <x:f>100</x:f>
        <x:v>100</x:v>
      </x:c>
      <x:c r="B107" s="178" t="n">
        <x:f>EDATE(Inputs!$B$4,A107-1)</x:f>
        <x:v>49232</x:v>
      </x:c>
      <x:c r="C107" s="182" t="n">
        <x:f>SUM(H107,N107,T107,Z107,AF107,AL107,AR107,AX107,BD107,BJ107)</x:f>
        <x:v>0</x:v>
      </x:c>
      <x:c r="D107" s="182" t="n">
        <x:f>SUM(I107,O107,U107,AA107,AG107,AM107,AS107,AY107,BE107,BK107)</x:f>
        <x:v>0</x:v>
      </x:c>
      <x:c r="E107" s="182" t="n">
        <x:f>SUM(J107,P107,V107,AB107,AH107,AN107,AT107,AZ107,BF107,BL107)+SUM(L107,R107,X107,AD107,AJ107,AP107,AV107,BB107,BH107,BN107)</x:f>
        <x:v>0</x:v>
      </x:c>
      <x:c r="F107" s="182" t="n">
        <x:f>SUM(M107,S107,Y107,AE107,AK107,AQ107,AW107,BC107,BI107,BO107)</x:f>
        <x:v>0</x:v>
      </x:c>
      <x:c r="G107" s="182" t="n">
        <x:f>MAX(0,Inputs!$B$12-SUM(J107,P107,V107,AB107,AH107,AN107,AT107,AZ107,BF107,BL107))</x:f>
        <x:v>1150</x:v>
      </x:c>
      <x:c r="H107" s="180" t="n">
        <x:f>M106</x:f>
        <x:v>0</x:v>
      </x:c>
      <x:c r="I107" s="180" t="n">
        <x:f>IF(H107&lt;=0,0,H107*IFERROR(INDEX(Inputs!$E$15:$E$24,MATCH(1,Inputs!$K$15:$K$24,0)),0)/12)</x:f>
        <x:v>0</x:v>
      </x:c>
      <x:c r="J107" s="180" t="n">
        <x:f>MIN(H107+I107,IF(H107&gt;0,IFERROR(INDEX(Inputs!$H$15:$H$24,MATCH(1,Inputs!$K$15:$K$24,0)),0),0))</x:f>
        <x:v>0</x:v>
      </x:c>
      <x:c r="K107" s="180" t="n">
        <x:f>MAX(0,H107+I107-J107)</x:f>
        <x:v>0</x:v>
      </x:c>
      <x:c r="L107" s="180" t="n">
        <x:f>MIN(K107,MAX(0,$G107-0))</x:f>
        <x:v>0</x:v>
      </x:c>
      <x:c r="M107" s="180" t="n">
        <x:f>MAX(0,K107-L107)</x:f>
        <x:v>0</x:v>
      </x:c>
      <x:c r="N107" s="180" t="n">
        <x:f>S106</x:f>
        <x:v>0</x:v>
      </x:c>
      <x:c r="O107" s="180" t="n">
        <x:f>IF(N107&lt;=0,0,N107*IFERROR(INDEX(Inputs!$E$15:$E$24,MATCH(2,Inputs!$K$15:$K$24,0)),0)/12)</x:f>
        <x:v>0</x:v>
      </x:c>
      <x:c r="P107" s="180" t="n">
        <x:f>MIN(N107+O107,IF(N107&gt;0,IFERROR(INDEX(Inputs!$H$15:$H$24,MATCH(2,Inputs!$K$15:$K$24,0)),0),0))</x:f>
        <x:v>0</x:v>
      </x:c>
      <x:c r="Q107" s="180" t="n">
        <x:f>MAX(0,N107+O107-P107)</x:f>
        <x:v>0</x:v>
      </x:c>
      <x:c r="R107" s="180" t="n">
        <x:f>MIN(Q107,MAX(0,$G107-SUM(K107)))</x:f>
        <x:v>0</x:v>
      </x:c>
      <x:c r="S107" s="180" t="n">
        <x:f>MAX(0,Q107-R107)</x:f>
        <x:v>0</x:v>
      </x:c>
      <x:c r="T107" s="180" t="n">
        <x:f>Y106</x:f>
        <x:v>0</x:v>
      </x:c>
      <x:c r="U107" s="180" t="n">
        <x:f>IF(T107&lt;=0,0,T107*IFERROR(INDEX(Inputs!$E$15:$E$24,MATCH(3,Inputs!$K$15:$K$24,0)),0)/12)</x:f>
        <x:v>0</x:v>
      </x:c>
      <x:c r="V107" s="180" t="n">
        <x:f>MIN(T107+U107,IF(T107&gt;0,IFERROR(INDEX(Inputs!$H$15:$H$24,MATCH(3,Inputs!$K$15:$K$24,0)),0),0))</x:f>
        <x:v>0</x:v>
      </x:c>
      <x:c r="W107" s="180" t="n">
        <x:f>MAX(0,T107+U107-V107)</x:f>
        <x:v>0</x:v>
      </x:c>
      <x:c r="X107" s="180" t="n">
        <x:f>MIN(W107,MAX(0,$G107-SUM(K107,Q107)))</x:f>
        <x:v>0</x:v>
      </x:c>
      <x:c r="Y107" s="180" t="n">
        <x:f>MAX(0,W107-X107)</x:f>
        <x:v>0</x:v>
      </x:c>
      <x:c r="Z107" s="180" t="n">
        <x:f>AE106</x:f>
        <x:v>0</x:v>
      </x:c>
      <x:c r="AA107" s="180" t="n">
        <x:f>IF(Z107&lt;=0,0,Z107*IFERROR(INDEX(Inputs!$E$15:$E$24,MATCH(4,Inputs!$K$15:$K$24,0)),0)/12)</x:f>
        <x:v>0</x:v>
      </x:c>
      <x:c r="AB107" s="180" t="n">
        <x:f>MIN(Z107+AA107,IF(Z107&gt;0,IFERROR(INDEX(Inputs!$H$15:$H$24,MATCH(4,Inputs!$K$15:$K$24,0)),0),0))</x:f>
        <x:v>0</x:v>
      </x:c>
      <x:c r="AC107" s="180" t="n">
        <x:f>MAX(0,Z107+AA107-AB107)</x:f>
        <x:v>0</x:v>
      </x:c>
      <x:c r="AD107" s="180" t="n">
        <x:f>MIN(AC107,MAX(0,$G107-SUM(K107,Q107,W107)))</x:f>
        <x:v>0</x:v>
      </x:c>
      <x:c r="AE107" s="180" t="n">
        <x:f>MAX(0,AC107-AD107)</x:f>
        <x:v>0</x:v>
      </x:c>
      <x:c r="AF107" s="180" t="n">
        <x:f>AK106</x:f>
        <x:v>0</x:v>
      </x:c>
      <x:c r="AG107" s="180" t="n">
        <x:f>IF(AF107&lt;=0,0,AF107*IFERROR(INDEX(Inputs!$E$15:$E$24,MATCH(5,Inputs!$K$15:$K$24,0)),0)/12)</x:f>
        <x:v>0</x:v>
      </x:c>
      <x:c r="AH107" s="180" t="n">
        <x:f>MIN(AF107+AG107,IF(AF107&gt;0,IFERROR(INDEX(Inputs!$H$15:$H$24,MATCH(5,Inputs!$K$15:$K$24,0)),0),0))</x:f>
        <x:v>0</x:v>
      </x:c>
      <x:c r="AI107" s="180" t="n">
        <x:f>MAX(0,AF107+AG107-AH107)</x:f>
        <x:v>0</x:v>
      </x:c>
      <x:c r="AJ107" s="180" t="n">
        <x:f>MIN(AI107,MAX(0,$G107-SUM(K107,Q107,W107,AC107)))</x:f>
        <x:v>0</x:v>
      </x:c>
      <x:c r="AK107" s="180" t="n">
        <x:f>MAX(0,AI107-AJ107)</x:f>
        <x:v>0</x:v>
      </x:c>
      <x:c r="AL107" s="180" t="n">
        <x:f>AQ106</x:f>
        <x:v>0</x:v>
      </x:c>
      <x:c r="AM107" s="180" t="n">
        <x:f>IF(AL107&lt;=0,0,AL107*IFERROR(INDEX(Inputs!$E$15:$E$24,MATCH(6,Inputs!$K$15:$K$24,0)),0)/12)</x:f>
        <x:v>0</x:v>
      </x:c>
      <x:c r="AN107" s="180" t="n">
        <x:f>MIN(AL107+AM107,IF(AL107&gt;0,IFERROR(INDEX(Inputs!$H$15:$H$24,MATCH(6,Inputs!$K$15:$K$24,0)),0),0))</x:f>
        <x:v>0</x:v>
      </x:c>
      <x:c r="AO107" s="180" t="n">
        <x:f>MAX(0,AL107+AM107-AN107)</x:f>
        <x:v>0</x:v>
      </x:c>
      <x:c r="AP107" s="180" t="n">
        <x:f>MIN(AO107,MAX(0,$G107-SUM(K107,Q107,W107,AC107,AI107)))</x:f>
        <x:v>0</x:v>
      </x:c>
      <x:c r="AQ107" s="180" t="n">
        <x:f>MAX(0,AO107-AP107)</x:f>
        <x:v>0</x:v>
      </x:c>
      <x:c r="AR107" s="180" t="n">
        <x:f>AW106</x:f>
        <x:v>0</x:v>
      </x:c>
      <x:c r="AS107" s="180" t="n">
        <x:f>IF(AR107&lt;=0,0,AR107*IFERROR(INDEX(Inputs!$E$15:$E$24,MATCH(7,Inputs!$K$15:$K$24,0)),0)/12)</x:f>
        <x:v>0</x:v>
      </x:c>
      <x:c r="AT107" s="180" t="n">
        <x:f>MIN(AR107+AS107,IF(AR107&gt;0,IFERROR(INDEX(Inputs!$H$15:$H$24,MATCH(7,Inputs!$K$15:$K$24,0)),0),0))</x:f>
        <x:v>0</x:v>
      </x:c>
      <x:c r="AU107" s="180" t="n">
        <x:f>MAX(0,AR107+AS107-AT107)</x:f>
        <x:v>0</x:v>
      </x:c>
      <x:c r="AV107" s="180" t="n">
        <x:f>MIN(AU107,MAX(0,$G107-SUM(K107,Q107,W107,AC107,AI107,AO107)))</x:f>
        <x:v>0</x:v>
      </x:c>
      <x:c r="AW107" s="180" t="n">
        <x:f>MAX(0,AU107-AV107)</x:f>
        <x:v>0</x:v>
      </x:c>
      <x:c r="AX107" s="180" t="n">
        <x:f>BC106</x:f>
        <x:v>0</x:v>
      </x:c>
      <x:c r="AY107" s="180" t="n">
        <x:f>IF(AX107&lt;=0,0,AX107*IFERROR(INDEX(Inputs!$E$15:$E$24,MATCH(8,Inputs!$K$15:$K$24,0)),0)/12)</x:f>
        <x:v>0</x:v>
      </x:c>
      <x:c r="AZ107" s="180" t="n">
        <x:f>MIN(AX107+AY107,IF(AX107&gt;0,IFERROR(INDEX(Inputs!$H$15:$H$24,MATCH(8,Inputs!$K$15:$K$24,0)),0),0))</x:f>
        <x:v>0</x:v>
      </x:c>
      <x:c r="BA107" s="180" t="n">
        <x:f>MAX(0,AX107+AY107-AZ107)</x:f>
        <x:v>0</x:v>
      </x:c>
      <x:c r="BB107" s="180" t="n">
        <x:f>MIN(BA107,MAX(0,$G107-SUM(K107,Q107,W107,AC107,AI107,AO107,AU107)))</x:f>
        <x:v>0</x:v>
      </x:c>
      <x:c r="BC107" s="180" t="n">
        <x:f>MAX(0,BA107-BB107)</x:f>
        <x:v>0</x:v>
      </x:c>
      <x:c r="BD107" s="180" t="n">
        <x:f>BI106</x:f>
        <x:v>0</x:v>
      </x:c>
      <x:c r="BE107" s="180" t="n">
        <x:f>IF(BD107&lt;=0,0,BD107*IFERROR(INDEX(Inputs!$E$15:$E$24,MATCH(9,Inputs!$K$15:$K$24,0)),0)/12)</x:f>
        <x:v>0</x:v>
      </x:c>
      <x:c r="BF107" s="180" t="n">
        <x:f>MIN(BD107+BE107,IF(BD107&gt;0,IFERROR(INDEX(Inputs!$H$15:$H$24,MATCH(9,Inputs!$K$15:$K$24,0)),0),0))</x:f>
        <x:v>0</x:v>
      </x:c>
      <x:c r="BG107" s="180" t="n">
        <x:f>MAX(0,BD107+BE107-BF107)</x:f>
        <x:v>0</x:v>
      </x:c>
      <x:c r="BH107" s="180" t="n">
        <x:f>MIN(BG107,MAX(0,$G107-SUM(K107,Q107,W107,AC107,AI107,AO107,AU107,BA107)))</x:f>
        <x:v>0</x:v>
      </x:c>
      <x:c r="BI107" s="180" t="n">
        <x:f>MAX(0,BG107-BH107)</x:f>
        <x:v>0</x:v>
      </x:c>
      <x:c r="BJ107" s="180" t="n">
        <x:f>BO106</x:f>
        <x:v>0</x:v>
      </x:c>
      <x:c r="BK107" s="180" t="n">
        <x:f>IF(BJ107&lt;=0,0,BJ107*IFERROR(INDEX(Inputs!$E$15:$E$24,MATCH(10,Inputs!$K$15:$K$24,0)),0)/12)</x:f>
        <x:v>0</x:v>
      </x:c>
      <x:c r="BL107" s="180" t="n">
        <x:f>MIN(BJ107+BK107,IF(BJ107&gt;0,IFERROR(INDEX(Inputs!$H$15:$H$24,MATCH(10,Inputs!$K$15:$K$24,0)),0),0))</x:f>
        <x:v>0</x:v>
      </x:c>
      <x:c r="BM107" s="180" t="n">
        <x:f>MAX(0,BJ107+BK107-BL107)</x:f>
        <x:v>0</x:v>
      </x:c>
      <x:c r="BN107" s="180" t="n">
        <x:f>MIN(BM107,MAX(0,$G107-SUM(K107,Q107,W107,AC107,AI107,AO107,AU107,BA107,BG107)))</x:f>
        <x:v>0</x:v>
      </x:c>
      <x:c r="BO107" s="192" t="n">
        <x:f>MAX(0,BM107-BN107)</x:f>
        <x:v>0</x:v>
      </x:c>
    </x:row>
    <x:row r="108">
      <x:c r="A108" s="191" t="n">
        <x:f>101</x:f>
        <x:v>101</x:v>
      </x:c>
      <x:c r="B108" s="178" t="n">
        <x:f>EDATE(Inputs!$B$4,A108-1)</x:f>
        <x:v>49263</x:v>
      </x:c>
      <x:c r="C108" s="182" t="n">
        <x:f>SUM(H108,N108,T108,Z108,AF108,AL108,AR108,AX108,BD108,BJ108)</x:f>
        <x:v>0</x:v>
      </x:c>
      <x:c r="D108" s="182" t="n">
        <x:f>SUM(I108,O108,U108,AA108,AG108,AM108,AS108,AY108,BE108,BK108)</x:f>
        <x:v>0</x:v>
      </x:c>
      <x:c r="E108" s="182" t="n">
        <x:f>SUM(J108,P108,V108,AB108,AH108,AN108,AT108,AZ108,BF108,BL108)+SUM(L108,R108,X108,AD108,AJ108,AP108,AV108,BB108,BH108,BN108)</x:f>
        <x:v>0</x:v>
      </x:c>
      <x:c r="F108" s="182" t="n">
        <x:f>SUM(M108,S108,Y108,AE108,AK108,AQ108,AW108,BC108,BI108,BO108)</x:f>
        <x:v>0</x:v>
      </x:c>
      <x:c r="G108" s="182" t="n">
        <x:f>MAX(0,Inputs!$B$12-SUM(J108,P108,V108,AB108,AH108,AN108,AT108,AZ108,BF108,BL108))</x:f>
        <x:v>1150</x:v>
      </x:c>
      <x:c r="H108" s="180" t="n">
        <x:f>M107</x:f>
        <x:v>0</x:v>
      </x:c>
      <x:c r="I108" s="180" t="n">
        <x:f>IF(H108&lt;=0,0,H108*IFERROR(INDEX(Inputs!$E$15:$E$24,MATCH(1,Inputs!$K$15:$K$24,0)),0)/12)</x:f>
        <x:v>0</x:v>
      </x:c>
      <x:c r="J108" s="180" t="n">
        <x:f>MIN(H108+I108,IF(H108&gt;0,IFERROR(INDEX(Inputs!$H$15:$H$24,MATCH(1,Inputs!$K$15:$K$24,0)),0),0))</x:f>
        <x:v>0</x:v>
      </x:c>
      <x:c r="K108" s="180" t="n">
        <x:f>MAX(0,H108+I108-J108)</x:f>
        <x:v>0</x:v>
      </x:c>
      <x:c r="L108" s="180" t="n">
        <x:f>MIN(K108,MAX(0,$G108-0))</x:f>
        <x:v>0</x:v>
      </x:c>
      <x:c r="M108" s="180" t="n">
        <x:f>MAX(0,K108-L108)</x:f>
        <x:v>0</x:v>
      </x:c>
      <x:c r="N108" s="180" t="n">
        <x:f>S107</x:f>
        <x:v>0</x:v>
      </x:c>
      <x:c r="O108" s="180" t="n">
        <x:f>IF(N108&lt;=0,0,N108*IFERROR(INDEX(Inputs!$E$15:$E$24,MATCH(2,Inputs!$K$15:$K$24,0)),0)/12)</x:f>
        <x:v>0</x:v>
      </x:c>
      <x:c r="P108" s="180" t="n">
        <x:f>MIN(N108+O108,IF(N108&gt;0,IFERROR(INDEX(Inputs!$H$15:$H$24,MATCH(2,Inputs!$K$15:$K$24,0)),0),0))</x:f>
        <x:v>0</x:v>
      </x:c>
      <x:c r="Q108" s="180" t="n">
        <x:f>MAX(0,N108+O108-P108)</x:f>
        <x:v>0</x:v>
      </x:c>
      <x:c r="R108" s="180" t="n">
        <x:f>MIN(Q108,MAX(0,$G108-SUM(K108)))</x:f>
        <x:v>0</x:v>
      </x:c>
      <x:c r="S108" s="180" t="n">
        <x:f>MAX(0,Q108-R108)</x:f>
        <x:v>0</x:v>
      </x:c>
      <x:c r="T108" s="180" t="n">
        <x:f>Y107</x:f>
        <x:v>0</x:v>
      </x:c>
      <x:c r="U108" s="180" t="n">
        <x:f>IF(T108&lt;=0,0,T108*IFERROR(INDEX(Inputs!$E$15:$E$24,MATCH(3,Inputs!$K$15:$K$24,0)),0)/12)</x:f>
        <x:v>0</x:v>
      </x:c>
      <x:c r="V108" s="180" t="n">
        <x:f>MIN(T108+U108,IF(T108&gt;0,IFERROR(INDEX(Inputs!$H$15:$H$24,MATCH(3,Inputs!$K$15:$K$24,0)),0),0))</x:f>
        <x:v>0</x:v>
      </x:c>
      <x:c r="W108" s="180" t="n">
        <x:f>MAX(0,T108+U108-V108)</x:f>
        <x:v>0</x:v>
      </x:c>
      <x:c r="X108" s="180" t="n">
        <x:f>MIN(W108,MAX(0,$G108-SUM(K108,Q108)))</x:f>
        <x:v>0</x:v>
      </x:c>
      <x:c r="Y108" s="180" t="n">
        <x:f>MAX(0,W108-X108)</x:f>
        <x:v>0</x:v>
      </x:c>
      <x:c r="Z108" s="180" t="n">
        <x:f>AE107</x:f>
        <x:v>0</x:v>
      </x:c>
      <x:c r="AA108" s="180" t="n">
        <x:f>IF(Z108&lt;=0,0,Z108*IFERROR(INDEX(Inputs!$E$15:$E$24,MATCH(4,Inputs!$K$15:$K$24,0)),0)/12)</x:f>
        <x:v>0</x:v>
      </x:c>
      <x:c r="AB108" s="180" t="n">
        <x:f>MIN(Z108+AA108,IF(Z108&gt;0,IFERROR(INDEX(Inputs!$H$15:$H$24,MATCH(4,Inputs!$K$15:$K$24,0)),0),0))</x:f>
        <x:v>0</x:v>
      </x:c>
      <x:c r="AC108" s="180" t="n">
        <x:f>MAX(0,Z108+AA108-AB108)</x:f>
        <x:v>0</x:v>
      </x:c>
      <x:c r="AD108" s="180" t="n">
        <x:f>MIN(AC108,MAX(0,$G108-SUM(K108,Q108,W108)))</x:f>
        <x:v>0</x:v>
      </x:c>
      <x:c r="AE108" s="180" t="n">
        <x:f>MAX(0,AC108-AD108)</x:f>
        <x:v>0</x:v>
      </x:c>
      <x:c r="AF108" s="180" t="n">
        <x:f>AK107</x:f>
        <x:v>0</x:v>
      </x:c>
      <x:c r="AG108" s="180" t="n">
        <x:f>IF(AF108&lt;=0,0,AF108*IFERROR(INDEX(Inputs!$E$15:$E$24,MATCH(5,Inputs!$K$15:$K$24,0)),0)/12)</x:f>
        <x:v>0</x:v>
      </x:c>
      <x:c r="AH108" s="180" t="n">
        <x:f>MIN(AF108+AG108,IF(AF108&gt;0,IFERROR(INDEX(Inputs!$H$15:$H$24,MATCH(5,Inputs!$K$15:$K$24,0)),0),0))</x:f>
        <x:v>0</x:v>
      </x:c>
      <x:c r="AI108" s="180" t="n">
        <x:f>MAX(0,AF108+AG108-AH108)</x:f>
        <x:v>0</x:v>
      </x:c>
      <x:c r="AJ108" s="180" t="n">
        <x:f>MIN(AI108,MAX(0,$G108-SUM(K108,Q108,W108,AC108)))</x:f>
        <x:v>0</x:v>
      </x:c>
      <x:c r="AK108" s="180" t="n">
        <x:f>MAX(0,AI108-AJ108)</x:f>
        <x:v>0</x:v>
      </x:c>
      <x:c r="AL108" s="180" t="n">
        <x:f>AQ107</x:f>
        <x:v>0</x:v>
      </x:c>
      <x:c r="AM108" s="180" t="n">
        <x:f>IF(AL108&lt;=0,0,AL108*IFERROR(INDEX(Inputs!$E$15:$E$24,MATCH(6,Inputs!$K$15:$K$24,0)),0)/12)</x:f>
        <x:v>0</x:v>
      </x:c>
      <x:c r="AN108" s="180" t="n">
        <x:f>MIN(AL108+AM108,IF(AL108&gt;0,IFERROR(INDEX(Inputs!$H$15:$H$24,MATCH(6,Inputs!$K$15:$K$24,0)),0),0))</x:f>
        <x:v>0</x:v>
      </x:c>
      <x:c r="AO108" s="180" t="n">
        <x:f>MAX(0,AL108+AM108-AN108)</x:f>
        <x:v>0</x:v>
      </x:c>
      <x:c r="AP108" s="180" t="n">
        <x:f>MIN(AO108,MAX(0,$G108-SUM(K108,Q108,W108,AC108,AI108)))</x:f>
        <x:v>0</x:v>
      </x:c>
      <x:c r="AQ108" s="180" t="n">
        <x:f>MAX(0,AO108-AP108)</x:f>
        <x:v>0</x:v>
      </x:c>
      <x:c r="AR108" s="180" t="n">
        <x:f>AW107</x:f>
        <x:v>0</x:v>
      </x:c>
      <x:c r="AS108" s="180" t="n">
        <x:f>IF(AR108&lt;=0,0,AR108*IFERROR(INDEX(Inputs!$E$15:$E$24,MATCH(7,Inputs!$K$15:$K$24,0)),0)/12)</x:f>
        <x:v>0</x:v>
      </x:c>
      <x:c r="AT108" s="180" t="n">
        <x:f>MIN(AR108+AS108,IF(AR108&gt;0,IFERROR(INDEX(Inputs!$H$15:$H$24,MATCH(7,Inputs!$K$15:$K$24,0)),0),0))</x:f>
        <x:v>0</x:v>
      </x:c>
      <x:c r="AU108" s="180" t="n">
        <x:f>MAX(0,AR108+AS108-AT108)</x:f>
        <x:v>0</x:v>
      </x:c>
      <x:c r="AV108" s="180" t="n">
        <x:f>MIN(AU108,MAX(0,$G108-SUM(K108,Q108,W108,AC108,AI108,AO108)))</x:f>
        <x:v>0</x:v>
      </x:c>
      <x:c r="AW108" s="180" t="n">
        <x:f>MAX(0,AU108-AV108)</x:f>
        <x:v>0</x:v>
      </x:c>
      <x:c r="AX108" s="180" t="n">
        <x:f>BC107</x:f>
        <x:v>0</x:v>
      </x:c>
      <x:c r="AY108" s="180" t="n">
        <x:f>IF(AX108&lt;=0,0,AX108*IFERROR(INDEX(Inputs!$E$15:$E$24,MATCH(8,Inputs!$K$15:$K$24,0)),0)/12)</x:f>
        <x:v>0</x:v>
      </x:c>
      <x:c r="AZ108" s="180" t="n">
        <x:f>MIN(AX108+AY108,IF(AX108&gt;0,IFERROR(INDEX(Inputs!$H$15:$H$24,MATCH(8,Inputs!$K$15:$K$24,0)),0),0))</x:f>
        <x:v>0</x:v>
      </x:c>
      <x:c r="BA108" s="180" t="n">
        <x:f>MAX(0,AX108+AY108-AZ108)</x:f>
        <x:v>0</x:v>
      </x:c>
      <x:c r="BB108" s="180" t="n">
        <x:f>MIN(BA108,MAX(0,$G108-SUM(K108,Q108,W108,AC108,AI108,AO108,AU108)))</x:f>
        <x:v>0</x:v>
      </x:c>
      <x:c r="BC108" s="180" t="n">
        <x:f>MAX(0,BA108-BB108)</x:f>
        <x:v>0</x:v>
      </x:c>
      <x:c r="BD108" s="180" t="n">
        <x:f>BI107</x:f>
        <x:v>0</x:v>
      </x:c>
      <x:c r="BE108" s="180" t="n">
        <x:f>IF(BD108&lt;=0,0,BD108*IFERROR(INDEX(Inputs!$E$15:$E$24,MATCH(9,Inputs!$K$15:$K$24,0)),0)/12)</x:f>
        <x:v>0</x:v>
      </x:c>
      <x:c r="BF108" s="180" t="n">
        <x:f>MIN(BD108+BE108,IF(BD108&gt;0,IFERROR(INDEX(Inputs!$H$15:$H$24,MATCH(9,Inputs!$K$15:$K$24,0)),0),0))</x:f>
        <x:v>0</x:v>
      </x:c>
      <x:c r="BG108" s="180" t="n">
        <x:f>MAX(0,BD108+BE108-BF108)</x:f>
        <x:v>0</x:v>
      </x:c>
      <x:c r="BH108" s="180" t="n">
        <x:f>MIN(BG108,MAX(0,$G108-SUM(K108,Q108,W108,AC108,AI108,AO108,AU108,BA108)))</x:f>
        <x:v>0</x:v>
      </x:c>
      <x:c r="BI108" s="180" t="n">
        <x:f>MAX(0,BG108-BH108)</x:f>
        <x:v>0</x:v>
      </x:c>
      <x:c r="BJ108" s="180" t="n">
        <x:f>BO107</x:f>
        <x:v>0</x:v>
      </x:c>
      <x:c r="BK108" s="180" t="n">
        <x:f>IF(BJ108&lt;=0,0,BJ108*IFERROR(INDEX(Inputs!$E$15:$E$24,MATCH(10,Inputs!$K$15:$K$24,0)),0)/12)</x:f>
        <x:v>0</x:v>
      </x:c>
      <x:c r="BL108" s="180" t="n">
        <x:f>MIN(BJ108+BK108,IF(BJ108&gt;0,IFERROR(INDEX(Inputs!$H$15:$H$24,MATCH(10,Inputs!$K$15:$K$24,0)),0),0))</x:f>
        <x:v>0</x:v>
      </x:c>
      <x:c r="BM108" s="180" t="n">
        <x:f>MAX(0,BJ108+BK108-BL108)</x:f>
        <x:v>0</x:v>
      </x:c>
      <x:c r="BN108" s="180" t="n">
        <x:f>MIN(BM108,MAX(0,$G108-SUM(K108,Q108,W108,AC108,AI108,AO108,AU108,BA108,BG108)))</x:f>
        <x:v>0</x:v>
      </x:c>
      <x:c r="BO108" s="192" t="n">
        <x:f>MAX(0,BM108-BN108)</x:f>
        <x:v>0</x:v>
      </x:c>
    </x:row>
    <x:row r="109">
      <x:c r="A109" s="191" t="n">
        <x:f>102</x:f>
        <x:v>102</x:v>
      </x:c>
      <x:c r="B109" s="178" t="n">
        <x:f>EDATE(Inputs!$B$4,A109-1)</x:f>
        <x:v>49293</x:v>
      </x:c>
      <x:c r="C109" s="182" t="n">
        <x:f>SUM(H109,N109,T109,Z109,AF109,AL109,AR109,AX109,BD109,BJ109)</x:f>
        <x:v>0</x:v>
      </x:c>
      <x:c r="D109" s="182" t="n">
        <x:f>SUM(I109,O109,U109,AA109,AG109,AM109,AS109,AY109,BE109,BK109)</x:f>
        <x:v>0</x:v>
      </x:c>
      <x:c r="E109" s="182" t="n">
        <x:f>SUM(J109,P109,V109,AB109,AH109,AN109,AT109,AZ109,BF109,BL109)+SUM(L109,R109,X109,AD109,AJ109,AP109,AV109,BB109,BH109,BN109)</x:f>
        <x:v>0</x:v>
      </x:c>
      <x:c r="F109" s="182" t="n">
        <x:f>SUM(M109,S109,Y109,AE109,AK109,AQ109,AW109,BC109,BI109,BO109)</x:f>
        <x:v>0</x:v>
      </x:c>
      <x:c r="G109" s="182" t="n">
        <x:f>MAX(0,Inputs!$B$12-SUM(J109,P109,V109,AB109,AH109,AN109,AT109,AZ109,BF109,BL109))</x:f>
        <x:v>1150</x:v>
      </x:c>
      <x:c r="H109" s="180" t="n">
        <x:f>M108</x:f>
        <x:v>0</x:v>
      </x:c>
      <x:c r="I109" s="180" t="n">
        <x:f>IF(H109&lt;=0,0,H109*IFERROR(INDEX(Inputs!$E$15:$E$24,MATCH(1,Inputs!$K$15:$K$24,0)),0)/12)</x:f>
        <x:v>0</x:v>
      </x:c>
      <x:c r="J109" s="180" t="n">
        <x:f>MIN(H109+I109,IF(H109&gt;0,IFERROR(INDEX(Inputs!$H$15:$H$24,MATCH(1,Inputs!$K$15:$K$24,0)),0),0))</x:f>
        <x:v>0</x:v>
      </x:c>
      <x:c r="K109" s="180" t="n">
        <x:f>MAX(0,H109+I109-J109)</x:f>
        <x:v>0</x:v>
      </x:c>
      <x:c r="L109" s="180" t="n">
        <x:f>MIN(K109,MAX(0,$G109-0))</x:f>
        <x:v>0</x:v>
      </x:c>
      <x:c r="M109" s="180" t="n">
        <x:f>MAX(0,K109-L109)</x:f>
        <x:v>0</x:v>
      </x:c>
      <x:c r="N109" s="180" t="n">
        <x:f>S108</x:f>
        <x:v>0</x:v>
      </x:c>
      <x:c r="O109" s="180" t="n">
        <x:f>IF(N109&lt;=0,0,N109*IFERROR(INDEX(Inputs!$E$15:$E$24,MATCH(2,Inputs!$K$15:$K$24,0)),0)/12)</x:f>
        <x:v>0</x:v>
      </x:c>
      <x:c r="P109" s="180" t="n">
        <x:f>MIN(N109+O109,IF(N109&gt;0,IFERROR(INDEX(Inputs!$H$15:$H$24,MATCH(2,Inputs!$K$15:$K$24,0)),0),0))</x:f>
        <x:v>0</x:v>
      </x:c>
      <x:c r="Q109" s="180" t="n">
        <x:f>MAX(0,N109+O109-P109)</x:f>
        <x:v>0</x:v>
      </x:c>
      <x:c r="R109" s="180" t="n">
        <x:f>MIN(Q109,MAX(0,$G109-SUM(K109)))</x:f>
        <x:v>0</x:v>
      </x:c>
      <x:c r="S109" s="180" t="n">
        <x:f>MAX(0,Q109-R109)</x:f>
        <x:v>0</x:v>
      </x:c>
      <x:c r="T109" s="180" t="n">
        <x:f>Y108</x:f>
        <x:v>0</x:v>
      </x:c>
      <x:c r="U109" s="180" t="n">
        <x:f>IF(T109&lt;=0,0,T109*IFERROR(INDEX(Inputs!$E$15:$E$24,MATCH(3,Inputs!$K$15:$K$24,0)),0)/12)</x:f>
        <x:v>0</x:v>
      </x:c>
      <x:c r="V109" s="180" t="n">
        <x:f>MIN(T109+U109,IF(T109&gt;0,IFERROR(INDEX(Inputs!$H$15:$H$24,MATCH(3,Inputs!$K$15:$K$24,0)),0),0))</x:f>
        <x:v>0</x:v>
      </x:c>
      <x:c r="W109" s="180" t="n">
        <x:f>MAX(0,T109+U109-V109)</x:f>
        <x:v>0</x:v>
      </x:c>
      <x:c r="X109" s="180" t="n">
        <x:f>MIN(W109,MAX(0,$G109-SUM(K109,Q109)))</x:f>
        <x:v>0</x:v>
      </x:c>
      <x:c r="Y109" s="180" t="n">
        <x:f>MAX(0,W109-X109)</x:f>
        <x:v>0</x:v>
      </x:c>
      <x:c r="Z109" s="180" t="n">
        <x:f>AE108</x:f>
        <x:v>0</x:v>
      </x:c>
      <x:c r="AA109" s="180" t="n">
        <x:f>IF(Z109&lt;=0,0,Z109*IFERROR(INDEX(Inputs!$E$15:$E$24,MATCH(4,Inputs!$K$15:$K$24,0)),0)/12)</x:f>
        <x:v>0</x:v>
      </x:c>
      <x:c r="AB109" s="180" t="n">
        <x:f>MIN(Z109+AA109,IF(Z109&gt;0,IFERROR(INDEX(Inputs!$H$15:$H$24,MATCH(4,Inputs!$K$15:$K$24,0)),0),0))</x:f>
        <x:v>0</x:v>
      </x:c>
      <x:c r="AC109" s="180" t="n">
        <x:f>MAX(0,Z109+AA109-AB109)</x:f>
        <x:v>0</x:v>
      </x:c>
      <x:c r="AD109" s="180" t="n">
        <x:f>MIN(AC109,MAX(0,$G109-SUM(K109,Q109,W109)))</x:f>
        <x:v>0</x:v>
      </x:c>
      <x:c r="AE109" s="180" t="n">
        <x:f>MAX(0,AC109-AD109)</x:f>
        <x:v>0</x:v>
      </x:c>
      <x:c r="AF109" s="180" t="n">
        <x:f>AK108</x:f>
        <x:v>0</x:v>
      </x:c>
      <x:c r="AG109" s="180" t="n">
        <x:f>IF(AF109&lt;=0,0,AF109*IFERROR(INDEX(Inputs!$E$15:$E$24,MATCH(5,Inputs!$K$15:$K$24,0)),0)/12)</x:f>
        <x:v>0</x:v>
      </x:c>
      <x:c r="AH109" s="180" t="n">
        <x:f>MIN(AF109+AG109,IF(AF109&gt;0,IFERROR(INDEX(Inputs!$H$15:$H$24,MATCH(5,Inputs!$K$15:$K$24,0)),0),0))</x:f>
        <x:v>0</x:v>
      </x:c>
      <x:c r="AI109" s="180" t="n">
        <x:f>MAX(0,AF109+AG109-AH109)</x:f>
        <x:v>0</x:v>
      </x:c>
      <x:c r="AJ109" s="180" t="n">
        <x:f>MIN(AI109,MAX(0,$G109-SUM(K109,Q109,W109,AC109)))</x:f>
        <x:v>0</x:v>
      </x:c>
      <x:c r="AK109" s="180" t="n">
        <x:f>MAX(0,AI109-AJ109)</x:f>
        <x:v>0</x:v>
      </x:c>
      <x:c r="AL109" s="180" t="n">
        <x:f>AQ108</x:f>
        <x:v>0</x:v>
      </x:c>
      <x:c r="AM109" s="180" t="n">
        <x:f>IF(AL109&lt;=0,0,AL109*IFERROR(INDEX(Inputs!$E$15:$E$24,MATCH(6,Inputs!$K$15:$K$24,0)),0)/12)</x:f>
        <x:v>0</x:v>
      </x:c>
      <x:c r="AN109" s="180" t="n">
        <x:f>MIN(AL109+AM109,IF(AL109&gt;0,IFERROR(INDEX(Inputs!$H$15:$H$24,MATCH(6,Inputs!$K$15:$K$24,0)),0),0))</x:f>
        <x:v>0</x:v>
      </x:c>
      <x:c r="AO109" s="180" t="n">
        <x:f>MAX(0,AL109+AM109-AN109)</x:f>
        <x:v>0</x:v>
      </x:c>
      <x:c r="AP109" s="180" t="n">
        <x:f>MIN(AO109,MAX(0,$G109-SUM(K109,Q109,W109,AC109,AI109)))</x:f>
        <x:v>0</x:v>
      </x:c>
      <x:c r="AQ109" s="180" t="n">
        <x:f>MAX(0,AO109-AP109)</x:f>
        <x:v>0</x:v>
      </x:c>
      <x:c r="AR109" s="180" t="n">
        <x:f>AW108</x:f>
        <x:v>0</x:v>
      </x:c>
      <x:c r="AS109" s="180" t="n">
        <x:f>IF(AR109&lt;=0,0,AR109*IFERROR(INDEX(Inputs!$E$15:$E$24,MATCH(7,Inputs!$K$15:$K$24,0)),0)/12)</x:f>
        <x:v>0</x:v>
      </x:c>
      <x:c r="AT109" s="180" t="n">
        <x:f>MIN(AR109+AS109,IF(AR109&gt;0,IFERROR(INDEX(Inputs!$H$15:$H$24,MATCH(7,Inputs!$K$15:$K$24,0)),0),0))</x:f>
        <x:v>0</x:v>
      </x:c>
      <x:c r="AU109" s="180" t="n">
        <x:f>MAX(0,AR109+AS109-AT109)</x:f>
        <x:v>0</x:v>
      </x:c>
      <x:c r="AV109" s="180" t="n">
        <x:f>MIN(AU109,MAX(0,$G109-SUM(K109,Q109,W109,AC109,AI109,AO109)))</x:f>
        <x:v>0</x:v>
      </x:c>
      <x:c r="AW109" s="180" t="n">
        <x:f>MAX(0,AU109-AV109)</x:f>
        <x:v>0</x:v>
      </x:c>
      <x:c r="AX109" s="180" t="n">
        <x:f>BC108</x:f>
        <x:v>0</x:v>
      </x:c>
      <x:c r="AY109" s="180" t="n">
        <x:f>IF(AX109&lt;=0,0,AX109*IFERROR(INDEX(Inputs!$E$15:$E$24,MATCH(8,Inputs!$K$15:$K$24,0)),0)/12)</x:f>
        <x:v>0</x:v>
      </x:c>
      <x:c r="AZ109" s="180" t="n">
        <x:f>MIN(AX109+AY109,IF(AX109&gt;0,IFERROR(INDEX(Inputs!$H$15:$H$24,MATCH(8,Inputs!$K$15:$K$24,0)),0),0))</x:f>
        <x:v>0</x:v>
      </x:c>
      <x:c r="BA109" s="180" t="n">
        <x:f>MAX(0,AX109+AY109-AZ109)</x:f>
        <x:v>0</x:v>
      </x:c>
      <x:c r="BB109" s="180" t="n">
        <x:f>MIN(BA109,MAX(0,$G109-SUM(K109,Q109,W109,AC109,AI109,AO109,AU109)))</x:f>
        <x:v>0</x:v>
      </x:c>
      <x:c r="BC109" s="180" t="n">
        <x:f>MAX(0,BA109-BB109)</x:f>
        <x:v>0</x:v>
      </x:c>
      <x:c r="BD109" s="180" t="n">
        <x:f>BI108</x:f>
        <x:v>0</x:v>
      </x:c>
      <x:c r="BE109" s="180" t="n">
        <x:f>IF(BD109&lt;=0,0,BD109*IFERROR(INDEX(Inputs!$E$15:$E$24,MATCH(9,Inputs!$K$15:$K$24,0)),0)/12)</x:f>
        <x:v>0</x:v>
      </x:c>
      <x:c r="BF109" s="180" t="n">
        <x:f>MIN(BD109+BE109,IF(BD109&gt;0,IFERROR(INDEX(Inputs!$H$15:$H$24,MATCH(9,Inputs!$K$15:$K$24,0)),0),0))</x:f>
        <x:v>0</x:v>
      </x:c>
      <x:c r="BG109" s="180" t="n">
        <x:f>MAX(0,BD109+BE109-BF109)</x:f>
        <x:v>0</x:v>
      </x:c>
      <x:c r="BH109" s="180" t="n">
        <x:f>MIN(BG109,MAX(0,$G109-SUM(K109,Q109,W109,AC109,AI109,AO109,AU109,BA109)))</x:f>
        <x:v>0</x:v>
      </x:c>
      <x:c r="BI109" s="180" t="n">
        <x:f>MAX(0,BG109-BH109)</x:f>
        <x:v>0</x:v>
      </x:c>
      <x:c r="BJ109" s="180" t="n">
        <x:f>BO108</x:f>
        <x:v>0</x:v>
      </x:c>
      <x:c r="BK109" s="180" t="n">
        <x:f>IF(BJ109&lt;=0,0,BJ109*IFERROR(INDEX(Inputs!$E$15:$E$24,MATCH(10,Inputs!$K$15:$K$24,0)),0)/12)</x:f>
        <x:v>0</x:v>
      </x:c>
      <x:c r="BL109" s="180" t="n">
        <x:f>MIN(BJ109+BK109,IF(BJ109&gt;0,IFERROR(INDEX(Inputs!$H$15:$H$24,MATCH(10,Inputs!$K$15:$K$24,0)),0),0))</x:f>
        <x:v>0</x:v>
      </x:c>
      <x:c r="BM109" s="180" t="n">
        <x:f>MAX(0,BJ109+BK109-BL109)</x:f>
        <x:v>0</x:v>
      </x:c>
      <x:c r="BN109" s="180" t="n">
        <x:f>MIN(BM109,MAX(0,$G109-SUM(K109,Q109,W109,AC109,AI109,AO109,AU109,BA109,BG109)))</x:f>
        <x:v>0</x:v>
      </x:c>
      <x:c r="BO109" s="192" t="n">
        <x:f>MAX(0,BM109-BN109)</x:f>
        <x:v>0</x:v>
      </x:c>
    </x:row>
    <x:row r="110">
      <x:c r="A110" s="191" t="n">
        <x:f>103</x:f>
        <x:v>103</x:v>
      </x:c>
      <x:c r="B110" s="178" t="n">
        <x:f>EDATE(Inputs!$B$4,A110-1)</x:f>
        <x:v>49324</x:v>
      </x:c>
      <x:c r="C110" s="182" t="n">
        <x:f>SUM(H110,N110,T110,Z110,AF110,AL110,AR110,AX110,BD110,BJ110)</x:f>
        <x:v>0</x:v>
      </x:c>
      <x:c r="D110" s="182" t="n">
        <x:f>SUM(I110,O110,U110,AA110,AG110,AM110,AS110,AY110,BE110,BK110)</x:f>
        <x:v>0</x:v>
      </x:c>
      <x:c r="E110" s="182" t="n">
        <x:f>SUM(J110,P110,V110,AB110,AH110,AN110,AT110,AZ110,BF110,BL110)+SUM(L110,R110,X110,AD110,AJ110,AP110,AV110,BB110,BH110,BN110)</x:f>
        <x:v>0</x:v>
      </x:c>
      <x:c r="F110" s="182" t="n">
        <x:f>SUM(M110,S110,Y110,AE110,AK110,AQ110,AW110,BC110,BI110,BO110)</x:f>
        <x:v>0</x:v>
      </x:c>
      <x:c r="G110" s="182" t="n">
        <x:f>MAX(0,Inputs!$B$12-SUM(J110,P110,V110,AB110,AH110,AN110,AT110,AZ110,BF110,BL110))</x:f>
        <x:v>1150</x:v>
      </x:c>
      <x:c r="H110" s="180" t="n">
        <x:f>M109</x:f>
        <x:v>0</x:v>
      </x:c>
      <x:c r="I110" s="180" t="n">
        <x:f>IF(H110&lt;=0,0,H110*IFERROR(INDEX(Inputs!$E$15:$E$24,MATCH(1,Inputs!$K$15:$K$24,0)),0)/12)</x:f>
        <x:v>0</x:v>
      </x:c>
      <x:c r="J110" s="180" t="n">
        <x:f>MIN(H110+I110,IF(H110&gt;0,IFERROR(INDEX(Inputs!$H$15:$H$24,MATCH(1,Inputs!$K$15:$K$24,0)),0),0))</x:f>
        <x:v>0</x:v>
      </x:c>
      <x:c r="K110" s="180" t="n">
        <x:f>MAX(0,H110+I110-J110)</x:f>
        <x:v>0</x:v>
      </x:c>
      <x:c r="L110" s="180" t="n">
        <x:f>MIN(K110,MAX(0,$G110-0))</x:f>
        <x:v>0</x:v>
      </x:c>
      <x:c r="M110" s="180" t="n">
        <x:f>MAX(0,K110-L110)</x:f>
        <x:v>0</x:v>
      </x:c>
      <x:c r="N110" s="180" t="n">
        <x:f>S109</x:f>
        <x:v>0</x:v>
      </x:c>
      <x:c r="O110" s="180" t="n">
        <x:f>IF(N110&lt;=0,0,N110*IFERROR(INDEX(Inputs!$E$15:$E$24,MATCH(2,Inputs!$K$15:$K$24,0)),0)/12)</x:f>
        <x:v>0</x:v>
      </x:c>
      <x:c r="P110" s="180" t="n">
        <x:f>MIN(N110+O110,IF(N110&gt;0,IFERROR(INDEX(Inputs!$H$15:$H$24,MATCH(2,Inputs!$K$15:$K$24,0)),0),0))</x:f>
        <x:v>0</x:v>
      </x:c>
      <x:c r="Q110" s="180" t="n">
        <x:f>MAX(0,N110+O110-P110)</x:f>
        <x:v>0</x:v>
      </x:c>
      <x:c r="R110" s="180" t="n">
        <x:f>MIN(Q110,MAX(0,$G110-SUM(K110)))</x:f>
        <x:v>0</x:v>
      </x:c>
      <x:c r="S110" s="180" t="n">
        <x:f>MAX(0,Q110-R110)</x:f>
        <x:v>0</x:v>
      </x:c>
      <x:c r="T110" s="180" t="n">
        <x:f>Y109</x:f>
        <x:v>0</x:v>
      </x:c>
      <x:c r="U110" s="180" t="n">
        <x:f>IF(T110&lt;=0,0,T110*IFERROR(INDEX(Inputs!$E$15:$E$24,MATCH(3,Inputs!$K$15:$K$24,0)),0)/12)</x:f>
        <x:v>0</x:v>
      </x:c>
      <x:c r="V110" s="180" t="n">
        <x:f>MIN(T110+U110,IF(T110&gt;0,IFERROR(INDEX(Inputs!$H$15:$H$24,MATCH(3,Inputs!$K$15:$K$24,0)),0),0))</x:f>
        <x:v>0</x:v>
      </x:c>
      <x:c r="W110" s="180" t="n">
        <x:f>MAX(0,T110+U110-V110)</x:f>
        <x:v>0</x:v>
      </x:c>
      <x:c r="X110" s="180" t="n">
        <x:f>MIN(W110,MAX(0,$G110-SUM(K110,Q110)))</x:f>
        <x:v>0</x:v>
      </x:c>
      <x:c r="Y110" s="180" t="n">
        <x:f>MAX(0,W110-X110)</x:f>
        <x:v>0</x:v>
      </x:c>
      <x:c r="Z110" s="180" t="n">
        <x:f>AE109</x:f>
        <x:v>0</x:v>
      </x:c>
      <x:c r="AA110" s="180" t="n">
        <x:f>IF(Z110&lt;=0,0,Z110*IFERROR(INDEX(Inputs!$E$15:$E$24,MATCH(4,Inputs!$K$15:$K$24,0)),0)/12)</x:f>
        <x:v>0</x:v>
      </x:c>
      <x:c r="AB110" s="180" t="n">
        <x:f>MIN(Z110+AA110,IF(Z110&gt;0,IFERROR(INDEX(Inputs!$H$15:$H$24,MATCH(4,Inputs!$K$15:$K$24,0)),0),0))</x:f>
        <x:v>0</x:v>
      </x:c>
      <x:c r="AC110" s="180" t="n">
        <x:f>MAX(0,Z110+AA110-AB110)</x:f>
        <x:v>0</x:v>
      </x:c>
      <x:c r="AD110" s="180" t="n">
        <x:f>MIN(AC110,MAX(0,$G110-SUM(K110,Q110,W110)))</x:f>
        <x:v>0</x:v>
      </x:c>
      <x:c r="AE110" s="180" t="n">
        <x:f>MAX(0,AC110-AD110)</x:f>
        <x:v>0</x:v>
      </x:c>
      <x:c r="AF110" s="180" t="n">
        <x:f>AK109</x:f>
        <x:v>0</x:v>
      </x:c>
      <x:c r="AG110" s="180" t="n">
        <x:f>IF(AF110&lt;=0,0,AF110*IFERROR(INDEX(Inputs!$E$15:$E$24,MATCH(5,Inputs!$K$15:$K$24,0)),0)/12)</x:f>
        <x:v>0</x:v>
      </x:c>
      <x:c r="AH110" s="180" t="n">
        <x:f>MIN(AF110+AG110,IF(AF110&gt;0,IFERROR(INDEX(Inputs!$H$15:$H$24,MATCH(5,Inputs!$K$15:$K$24,0)),0),0))</x:f>
        <x:v>0</x:v>
      </x:c>
      <x:c r="AI110" s="180" t="n">
        <x:f>MAX(0,AF110+AG110-AH110)</x:f>
        <x:v>0</x:v>
      </x:c>
      <x:c r="AJ110" s="180" t="n">
        <x:f>MIN(AI110,MAX(0,$G110-SUM(K110,Q110,W110,AC110)))</x:f>
        <x:v>0</x:v>
      </x:c>
      <x:c r="AK110" s="180" t="n">
        <x:f>MAX(0,AI110-AJ110)</x:f>
        <x:v>0</x:v>
      </x:c>
      <x:c r="AL110" s="180" t="n">
        <x:f>AQ109</x:f>
        <x:v>0</x:v>
      </x:c>
      <x:c r="AM110" s="180" t="n">
        <x:f>IF(AL110&lt;=0,0,AL110*IFERROR(INDEX(Inputs!$E$15:$E$24,MATCH(6,Inputs!$K$15:$K$24,0)),0)/12)</x:f>
        <x:v>0</x:v>
      </x:c>
      <x:c r="AN110" s="180" t="n">
        <x:f>MIN(AL110+AM110,IF(AL110&gt;0,IFERROR(INDEX(Inputs!$H$15:$H$24,MATCH(6,Inputs!$K$15:$K$24,0)),0),0))</x:f>
        <x:v>0</x:v>
      </x:c>
      <x:c r="AO110" s="180" t="n">
        <x:f>MAX(0,AL110+AM110-AN110)</x:f>
        <x:v>0</x:v>
      </x:c>
      <x:c r="AP110" s="180" t="n">
        <x:f>MIN(AO110,MAX(0,$G110-SUM(K110,Q110,W110,AC110,AI110)))</x:f>
        <x:v>0</x:v>
      </x:c>
      <x:c r="AQ110" s="180" t="n">
        <x:f>MAX(0,AO110-AP110)</x:f>
        <x:v>0</x:v>
      </x:c>
      <x:c r="AR110" s="180" t="n">
        <x:f>AW109</x:f>
        <x:v>0</x:v>
      </x:c>
      <x:c r="AS110" s="180" t="n">
        <x:f>IF(AR110&lt;=0,0,AR110*IFERROR(INDEX(Inputs!$E$15:$E$24,MATCH(7,Inputs!$K$15:$K$24,0)),0)/12)</x:f>
        <x:v>0</x:v>
      </x:c>
      <x:c r="AT110" s="180" t="n">
        <x:f>MIN(AR110+AS110,IF(AR110&gt;0,IFERROR(INDEX(Inputs!$H$15:$H$24,MATCH(7,Inputs!$K$15:$K$24,0)),0),0))</x:f>
        <x:v>0</x:v>
      </x:c>
      <x:c r="AU110" s="180" t="n">
        <x:f>MAX(0,AR110+AS110-AT110)</x:f>
        <x:v>0</x:v>
      </x:c>
      <x:c r="AV110" s="180" t="n">
        <x:f>MIN(AU110,MAX(0,$G110-SUM(K110,Q110,W110,AC110,AI110,AO110)))</x:f>
        <x:v>0</x:v>
      </x:c>
      <x:c r="AW110" s="180" t="n">
        <x:f>MAX(0,AU110-AV110)</x:f>
        <x:v>0</x:v>
      </x:c>
      <x:c r="AX110" s="180" t="n">
        <x:f>BC109</x:f>
        <x:v>0</x:v>
      </x:c>
      <x:c r="AY110" s="180" t="n">
        <x:f>IF(AX110&lt;=0,0,AX110*IFERROR(INDEX(Inputs!$E$15:$E$24,MATCH(8,Inputs!$K$15:$K$24,0)),0)/12)</x:f>
        <x:v>0</x:v>
      </x:c>
      <x:c r="AZ110" s="180" t="n">
        <x:f>MIN(AX110+AY110,IF(AX110&gt;0,IFERROR(INDEX(Inputs!$H$15:$H$24,MATCH(8,Inputs!$K$15:$K$24,0)),0),0))</x:f>
        <x:v>0</x:v>
      </x:c>
      <x:c r="BA110" s="180" t="n">
        <x:f>MAX(0,AX110+AY110-AZ110)</x:f>
        <x:v>0</x:v>
      </x:c>
      <x:c r="BB110" s="180" t="n">
        <x:f>MIN(BA110,MAX(0,$G110-SUM(K110,Q110,W110,AC110,AI110,AO110,AU110)))</x:f>
        <x:v>0</x:v>
      </x:c>
      <x:c r="BC110" s="180" t="n">
        <x:f>MAX(0,BA110-BB110)</x:f>
        <x:v>0</x:v>
      </x:c>
      <x:c r="BD110" s="180" t="n">
        <x:f>BI109</x:f>
        <x:v>0</x:v>
      </x:c>
      <x:c r="BE110" s="180" t="n">
        <x:f>IF(BD110&lt;=0,0,BD110*IFERROR(INDEX(Inputs!$E$15:$E$24,MATCH(9,Inputs!$K$15:$K$24,0)),0)/12)</x:f>
        <x:v>0</x:v>
      </x:c>
      <x:c r="BF110" s="180" t="n">
        <x:f>MIN(BD110+BE110,IF(BD110&gt;0,IFERROR(INDEX(Inputs!$H$15:$H$24,MATCH(9,Inputs!$K$15:$K$24,0)),0),0))</x:f>
        <x:v>0</x:v>
      </x:c>
      <x:c r="BG110" s="180" t="n">
        <x:f>MAX(0,BD110+BE110-BF110)</x:f>
        <x:v>0</x:v>
      </x:c>
      <x:c r="BH110" s="180" t="n">
        <x:f>MIN(BG110,MAX(0,$G110-SUM(K110,Q110,W110,AC110,AI110,AO110,AU110,BA110)))</x:f>
        <x:v>0</x:v>
      </x:c>
      <x:c r="BI110" s="180" t="n">
        <x:f>MAX(0,BG110-BH110)</x:f>
        <x:v>0</x:v>
      </x:c>
      <x:c r="BJ110" s="180" t="n">
        <x:f>BO109</x:f>
        <x:v>0</x:v>
      </x:c>
      <x:c r="BK110" s="180" t="n">
        <x:f>IF(BJ110&lt;=0,0,BJ110*IFERROR(INDEX(Inputs!$E$15:$E$24,MATCH(10,Inputs!$K$15:$K$24,0)),0)/12)</x:f>
        <x:v>0</x:v>
      </x:c>
      <x:c r="BL110" s="180" t="n">
        <x:f>MIN(BJ110+BK110,IF(BJ110&gt;0,IFERROR(INDEX(Inputs!$H$15:$H$24,MATCH(10,Inputs!$K$15:$K$24,0)),0),0))</x:f>
        <x:v>0</x:v>
      </x:c>
      <x:c r="BM110" s="180" t="n">
        <x:f>MAX(0,BJ110+BK110-BL110)</x:f>
        <x:v>0</x:v>
      </x:c>
      <x:c r="BN110" s="180" t="n">
        <x:f>MIN(BM110,MAX(0,$G110-SUM(K110,Q110,W110,AC110,AI110,AO110,AU110,BA110,BG110)))</x:f>
        <x:v>0</x:v>
      </x:c>
      <x:c r="BO110" s="192" t="n">
        <x:f>MAX(0,BM110-BN110)</x:f>
        <x:v>0</x:v>
      </x:c>
    </x:row>
    <x:row r="111">
      <x:c r="A111" s="191" t="n">
        <x:f>104</x:f>
        <x:v>104</x:v>
      </x:c>
      <x:c r="B111" s="178" t="n">
        <x:f>EDATE(Inputs!$B$4,A111-1)</x:f>
        <x:v>49355</x:v>
      </x:c>
      <x:c r="C111" s="182" t="n">
        <x:f>SUM(H111,N111,T111,Z111,AF111,AL111,AR111,AX111,BD111,BJ111)</x:f>
        <x:v>0</x:v>
      </x:c>
      <x:c r="D111" s="182" t="n">
        <x:f>SUM(I111,O111,U111,AA111,AG111,AM111,AS111,AY111,BE111,BK111)</x:f>
        <x:v>0</x:v>
      </x:c>
      <x:c r="E111" s="182" t="n">
        <x:f>SUM(J111,P111,V111,AB111,AH111,AN111,AT111,AZ111,BF111,BL111)+SUM(L111,R111,X111,AD111,AJ111,AP111,AV111,BB111,BH111,BN111)</x:f>
        <x:v>0</x:v>
      </x:c>
      <x:c r="F111" s="182" t="n">
        <x:f>SUM(M111,S111,Y111,AE111,AK111,AQ111,AW111,BC111,BI111,BO111)</x:f>
        <x:v>0</x:v>
      </x:c>
      <x:c r="G111" s="182" t="n">
        <x:f>MAX(0,Inputs!$B$12-SUM(J111,P111,V111,AB111,AH111,AN111,AT111,AZ111,BF111,BL111))</x:f>
        <x:v>1150</x:v>
      </x:c>
      <x:c r="H111" s="180" t="n">
        <x:f>M110</x:f>
        <x:v>0</x:v>
      </x:c>
      <x:c r="I111" s="180" t="n">
        <x:f>IF(H111&lt;=0,0,H111*IFERROR(INDEX(Inputs!$E$15:$E$24,MATCH(1,Inputs!$K$15:$K$24,0)),0)/12)</x:f>
        <x:v>0</x:v>
      </x:c>
      <x:c r="J111" s="180" t="n">
        <x:f>MIN(H111+I111,IF(H111&gt;0,IFERROR(INDEX(Inputs!$H$15:$H$24,MATCH(1,Inputs!$K$15:$K$24,0)),0),0))</x:f>
        <x:v>0</x:v>
      </x:c>
      <x:c r="K111" s="180" t="n">
        <x:f>MAX(0,H111+I111-J111)</x:f>
        <x:v>0</x:v>
      </x:c>
      <x:c r="L111" s="180" t="n">
        <x:f>MIN(K111,MAX(0,$G111-0))</x:f>
        <x:v>0</x:v>
      </x:c>
      <x:c r="M111" s="180" t="n">
        <x:f>MAX(0,K111-L111)</x:f>
        <x:v>0</x:v>
      </x:c>
      <x:c r="N111" s="180" t="n">
        <x:f>S110</x:f>
        <x:v>0</x:v>
      </x:c>
      <x:c r="O111" s="180" t="n">
        <x:f>IF(N111&lt;=0,0,N111*IFERROR(INDEX(Inputs!$E$15:$E$24,MATCH(2,Inputs!$K$15:$K$24,0)),0)/12)</x:f>
        <x:v>0</x:v>
      </x:c>
      <x:c r="P111" s="180" t="n">
        <x:f>MIN(N111+O111,IF(N111&gt;0,IFERROR(INDEX(Inputs!$H$15:$H$24,MATCH(2,Inputs!$K$15:$K$24,0)),0),0))</x:f>
        <x:v>0</x:v>
      </x:c>
      <x:c r="Q111" s="180" t="n">
        <x:f>MAX(0,N111+O111-P111)</x:f>
        <x:v>0</x:v>
      </x:c>
      <x:c r="R111" s="180" t="n">
        <x:f>MIN(Q111,MAX(0,$G111-SUM(K111)))</x:f>
        <x:v>0</x:v>
      </x:c>
      <x:c r="S111" s="180" t="n">
        <x:f>MAX(0,Q111-R111)</x:f>
        <x:v>0</x:v>
      </x:c>
      <x:c r="T111" s="180" t="n">
        <x:f>Y110</x:f>
        <x:v>0</x:v>
      </x:c>
      <x:c r="U111" s="180" t="n">
        <x:f>IF(T111&lt;=0,0,T111*IFERROR(INDEX(Inputs!$E$15:$E$24,MATCH(3,Inputs!$K$15:$K$24,0)),0)/12)</x:f>
        <x:v>0</x:v>
      </x:c>
      <x:c r="V111" s="180" t="n">
        <x:f>MIN(T111+U111,IF(T111&gt;0,IFERROR(INDEX(Inputs!$H$15:$H$24,MATCH(3,Inputs!$K$15:$K$24,0)),0),0))</x:f>
        <x:v>0</x:v>
      </x:c>
      <x:c r="W111" s="180" t="n">
        <x:f>MAX(0,T111+U111-V111)</x:f>
        <x:v>0</x:v>
      </x:c>
      <x:c r="X111" s="180" t="n">
        <x:f>MIN(W111,MAX(0,$G111-SUM(K111,Q111)))</x:f>
        <x:v>0</x:v>
      </x:c>
      <x:c r="Y111" s="180" t="n">
        <x:f>MAX(0,W111-X111)</x:f>
        <x:v>0</x:v>
      </x:c>
      <x:c r="Z111" s="180" t="n">
        <x:f>AE110</x:f>
        <x:v>0</x:v>
      </x:c>
      <x:c r="AA111" s="180" t="n">
        <x:f>IF(Z111&lt;=0,0,Z111*IFERROR(INDEX(Inputs!$E$15:$E$24,MATCH(4,Inputs!$K$15:$K$24,0)),0)/12)</x:f>
        <x:v>0</x:v>
      </x:c>
      <x:c r="AB111" s="180" t="n">
        <x:f>MIN(Z111+AA111,IF(Z111&gt;0,IFERROR(INDEX(Inputs!$H$15:$H$24,MATCH(4,Inputs!$K$15:$K$24,0)),0),0))</x:f>
        <x:v>0</x:v>
      </x:c>
      <x:c r="AC111" s="180" t="n">
        <x:f>MAX(0,Z111+AA111-AB111)</x:f>
        <x:v>0</x:v>
      </x:c>
      <x:c r="AD111" s="180" t="n">
        <x:f>MIN(AC111,MAX(0,$G111-SUM(K111,Q111,W111)))</x:f>
        <x:v>0</x:v>
      </x:c>
      <x:c r="AE111" s="180" t="n">
        <x:f>MAX(0,AC111-AD111)</x:f>
        <x:v>0</x:v>
      </x:c>
      <x:c r="AF111" s="180" t="n">
        <x:f>AK110</x:f>
        <x:v>0</x:v>
      </x:c>
      <x:c r="AG111" s="180" t="n">
        <x:f>IF(AF111&lt;=0,0,AF111*IFERROR(INDEX(Inputs!$E$15:$E$24,MATCH(5,Inputs!$K$15:$K$24,0)),0)/12)</x:f>
        <x:v>0</x:v>
      </x:c>
      <x:c r="AH111" s="180" t="n">
        <x:f>MIN(AF111+AG111,IF(AF111&gt;0,IFERROR(INDEX(Inputs!$H$15:$H$24,MATCH(5,Inputs!$K$15:$K$24,0)),0),0))</x:f>
        <x:v>0</x:v>
      </x:c>
      <x:c r="AI111" s="180" t="n">
        <x:f>MAX(0,AF111+AG111-AH111)</x:f>
        <x:v>0</x:v>
      </x:c>
      <x:c r="AJ111" s="180" t="n">
        <x:f>MIN(AI111,MAX(0,$G111-SUM(K111,Q111,W111,AC111)))</x:f>
        <x:v>0</x:v>
      </x:c>
      <x:c r="AK111" s="180" t="n">
        <x:f>MAX(0,AI111-AJ111)</x:f>
        <x:v>0</x:v>
      </x:c>
      <x:c r="AL111" s="180" t="n">
        <x:f>AQ110</x:f>
        <x:v>0</x:v>
      </x:c>
      <x:c r="AM111" s="180" t="n">
        <x:f>IF(AL111&lt;=0,0,AL111*IFERROR(INDEX(Inputs!$E$15:$E$24,MATCH(6,Inputs!$K$15:$K$24,0)),0)/12)</x:f>
        <x:v>0</x:v>
      </x:c>
      <x:c r="AN111" s="180" t="n">
        <x:f>MIN(AL111+AM111,IF(AL111&gt;0,IFERROR(INDEX(Inputs!$H$15:$H$24,MATCH(6,Inputs!$K$15:$K$24,0)),0),0))</x:f>
        <x:v>0</x:v>
      </x:c>
      <x:c r="AO111" s="180" t="n">
        <x:f>MAX(0,AL111+AM111-AN111)</x:f>
        <x:v>0</x:v>
      </x:c>
      <x:c r="AP111" s="180" t="n">
        <x:f>MIN(AO111,MAX(0,$G111-SUM(K111,Q111,W111,AC111,AI111)))</x:f>
        <x:v>0</x:v>
      </x:c>
      <x:c r="AQ111" s="180" t="n">
        <x:f>MAX(0,AO111-AP111)</x:f>
        <x:v>0</x:v>
      </x:c>
      <x:c r="AR111" s="180" t="n">
        <x:f>AW110</x:f>
        <x:v>0</x:v>
      </x:c>
      <x:c r="AS111" s="180" t="n">
        <x:f>IF(AR111&lt;=0,0,AR111*IFERROR(INDEX(Inputs!$E$15:$E$24,MATCH(7,Inputs!$K$15:$K$24,0)),0)/12)</x:f>
        <x:v>0</x:v>
      </x:c>
      <x:c r="AT111" s="180" t="n">
        <x:f>MIN(AR111+AS111,IF(AR111&gt;0,IFERROR(INDEX(Inputs!$H$15:$H$24,MATCH(7,Inputs!$K$15:$K$24,0)),0),0))</x:f>
        <x:v>0</x:v>
      </x:c>
      <x:c r="AU111" s="180" t="n">
        <x:f>MAX(0,AR111+AS111-AT111)</x:f>
        <x:v>0</x:v>
      </x:c>
      <x:c r="AV111" s="180" t="n">
        <x:f>MIN(AU111,MAX(0,$G111-SUM(K111,Q111,W111,AC111,AI111,AO111)))</x:f>
        <x:v>0</x:v>
      </x:c>
      <x:c r="AW111" s="180" t="n">
        <x:f>MAX(0,AU111-AV111)</x:f>
        <x:v>0</x:v>
      </x:c>
      <x:c r="AX111" s="180" t="n">
        <x:f>BC110</x:f>
        <x:v>0</x:v>
      </x:c>
      <x:c r="AY111" s="180" t="n">
        <x:f>IF(AX111&lt;=0,0,AX111*IFERROR(INDEX(Inputs!$E$15:$E$24,MATCH(8,Inputs!$K$15:$K$24,0)),0)/12)</x:f>
        <x:v>0</x:v>
      </x:c>
      <x:c r="AZ111" s="180" t="n">
        <x:f>MIN(AX111+AY111,IF(AX111&gt;0,IFERROR(INDEX(Inputs!$H$15:$H$24,MATCH(8,Inputs!$K$15:$K$24,0)),0),0))</x:f>
        <x:v>0</x:v>
      </x:c>
      <x:c r="BA111" s="180" t="n">
        <x:f>MAX(0,AX111+AY111-AZ111)</x:f>
        <x:v>0</x:v>
      </x:c>
      <x:c r="BB111" s="180" t="n">
        <x:f>MIN(BA111,MAX(0,$G111-SUM(K111,Q111,W111,AC111,AI111,AO111,AU111)))</x:f>
        <x:v>0</x:v>
      </x:c>
      <x:c r="BC111" s="180" t="n">
        <x:f>MAX(0,BA111-BB111)</x:f>
        <x:v>0</x:v>
      </x:c>
      <x:c r="BD111" s="180" t="n">
        <x:f>BI110</x:f>
        <x:v>0</x:v>
      </x:c>
      <x:c r="BE111" s="180" t="n">
        <x:f>IF(BD111&lt;=0,0,BD111*IFERROR(INDEX(Inputs!$E$15:$E$24,MATCH(9,Inputs!$K$15:$K$24,0)),0)/12)</x:f>
        <x:v>0</x:v>
      </x:c>
      <x:c r="BF111" s="180" t="n">
        <x:f>MIN(BD111+BE111,IF(BD111&gt;0,IFERROR(INDEX(Inputs!$H$15:$H$24,MATCH(9,Inputs!$K$15:$K$24,0)),0),0))</x:f>
        <x:v>0</x:v>
      </x:c>
      <x:c r="BG111" s="180" t="n">
        <x:f>MAX(0,BD111+BE111-BF111)</x:f>
        <x:v>0</x:v>
      </x:c>
      <x:c r="BH111" s="180" t="n">
        <x:f>MIN(BG111,MAX(0,$G111-SUM(K111,Q111,W111,AC111,AI111,AO111,AU111,BA111)))</x:f>
        <x:v>0</x:v>
      </x:c>
      <x:c r="BI111" s="180" t="n">
        <x:f>MAX(0,BG111-BH111)</x:f>
        <x:v>0</x:v>
      </x:c>
      <x:c r="BJ111" s="180" t="n">
        <x:f>BO110</x:f>
        <x:v>0</x:v>
      </x:c>
      <x:c r="BK111" s="180" t="n">
        <x:f>IF(BJ111&lt;=0,0,BJ111*IFERROR(INDEX(Inputs!$E$15:$E$24,MATCH(10,Inputs!$K$15:$K$24,0)),0)/12)</x:f>
        <x:v>0</x:v>
      </x:c>
      <x:c r="BL111" s="180" t="n">
        <x:f>MIN(BJ111+BK111,IF(BJ111&gt;0,IFERROR(INDEX(Inputs!$H$15:$H$24,MATCH(10,Inputs!$K$15:$K$24,0)),0),0))</x:f>
        <x:v>0</x:v>
      </x:c>
      <x:c r="BM111" s="180" t="n">
        <x:f>MAX(0,BJ111+BK111-BL111)</x:f>
        <x:v>0</x:v>
      </x:c>
      <x:c r="BN111" s="180" t="n">
        <x:f>MIN(BM111,MAX(0,$G111-SUM(K111,Q111,W111,AC111,AI111,AO111,AU111,BA111,BG111)))</x:f>
        <x:v>0</x:v>
      </x:c>
      <x:c r="BO111" s="192" t="n">
        <x:f>MAX(0,BM111-BN111)</x:f>
        <x:v>0</x:v>
      </x:c>
    </x:row>
    <x:row r="112">
      <x:c r="A112" s="191" t="n">
        <x:f>105</x:f>
        <x:v>105</x:v>
      </x:c>
      <x:c r="B112" s="178" t="n">
        <x:f>EDATE(Inputs!$B$4,A112-1)</x:f>
        <x:v>49383</x:v>
      </x:c>
      <x:c r="C112" s="182" t="n">
        <x:f>SUM(H112,N112,T112,Z112,AF112,AL112,AR112,AX112,BD112,BJ112)</x:f>
        <x:v>0</x:v>
      </x:c>
      <x:c r="D112" s="182" t="n">
        <x:f>SUM(I112,O112,U112,AA112,AG112,AM112,AS112,AY112,BE112,BK112)</x:f>
        <x:v>0</x:v>
      </x:c>
      <x:c r="E112" s="182" t="n">
        <x:f>SUM(J112,P112,V112,AB112,AH112,AN112,AT112,AZ112,BF112,BL112)+SUM(L112,R112,X112,AD112,AJ112,AP112,AV112,BB112,BH112,BN112)</x:f>
        <x:v>0</x:v>
      </x:c>
      <x:c r="F112" s="182" t="n">
        <x:f>SUM(M112,S112,Y112,AE112,AK112,AQ112,AW112,BC112,BI112,BO112)</x:f>
        <x:v>0</x:v>
      </x:c>
      <x:c r="G112" s="182" t="n">
        <x:f>MAX(0,Inputs!$B$12-SUM(J112,P112,V112,AB112,AH112,AN112,AT112,AZ112,BF112,BL112))</x:f>
        <x:v>1150</x:v>
      </x:c>
      <x:c r="H112" s="180" t="n">
        <x:f>M111</x:f>
        <x:v>0</x:v>
      </x:c>
      <x:c r="I112" s="180" t="n">
        <x:f>IF(H112&lt;=0,0,H112*IFERROR(INDEX(Inputs!$E$15:$E$24,MATCH(1,Inputs!$K$15:$K$24,0)),0)/12)</x:f>
        <x:v>0</x:v>
      </x:c>
      <x:c r="J112" s="180" t="n">
        <x:f>MIN(H112+I112,IF(H112&gt;0,IFERROR(INDEX(Inputs!$H$15:$H$24,MATCH(1,Inputs!$K$15:$K$24,0)),0),0))</x:f>
        <x:v>0</x:v>
      </x:c>
      <x:c r="K112" s="180" t="n">
        <x:f>MAX(0,H112+I112-J112)</x:f>
        <x:v>0</x:v>
      </x:c>
      <x:c r="L112" s="180" t="n">
        <x:f>MIN(K112,MAX(0,$G112-0))</x:f>
        <x:v>0</x:v>
      </x:c>
      <x:c r="M112" s="180" t="n">
        <x:f>MAX(0,K112-L112)</x:f>
        <x:v>0</x:v>
      </x:c>
      <x:c r="N112" s="180" t="n">
        <x:f>S111</x:f>
        <x:v>0</x:v>
      </x:c>
      <x:c r="O112" s="180" t="n">
        <x:f>IF(N112&lt;=0,0,N112*IFERROR(INDEX(Inputs!$E$15:$E$24,MATCH(2,Inputs!$K$15:$K$24,0)),0)/12)</x:f>
        <x:v>0</x:v>
      </x:c>
      <x:c r="P112" s="180" t="n">
        <x:f>MIN(N112+O112,IF(N112&gt;0,IFERROR(INDEX(Inputs!$H$15:$H$24,MATCH(2,Inputs!$K$15:$K$24,0)),0),0))</x:f>
        <x:v>0</x:v>
      </x:c>
      <x:c r="Q112" s="180" t="n">
        <x:f>MAX(0,N112+O112-P112)</x:f>
        <x:v>0</x:v>
      </x:c>
      <x:c r="R112" s="180" t="n">
        <x:f>MIN(Q112,MAX(0,$G112-SUM(K112)))</x:f>
        <x:v>0</x:v>
      </x:c>
      <x:c r="S112" s="180" t="n">
        <x:f>MAX(0,Q112-R112)</x:f>
        <x:v>0</x:v>
      </x:c>
      <x:c r="T112" s="180" t="n">
        <x:f>Y111</x:f>
        <x:v>0</x:v>
      </x:c>
      <x:c r="U112" s="180" t="n">
        <x:f>IF(T112&lt;=0,0,T112*IFERROR(INDEX(Inputs!$E$15:$E$24,MATCH(3,Inputs!$K$15:$K$24,0)),0)/12)</x:f>
        <x:v>0</x:v>
      </x:c>
      <x:c r="V112" s="180" t="n">
        <x:f>MIN(T112+U112,IF(T112&gt;0,IFERROR(INDEX(Inputs!$H$15:$H$24,MATCH(3,Inputs!$K$15:$K$24,0)),0),0))</x:f>
        <x:v>0</x:v>
      </x:c>
      <x:c r="W112" s="180" t="n">
        <x:f>MAX(0,T112+U112-V112)</x:f>
        <x:v>0</x:v>
      </x:c>
      <x:c r="X112" s="180" t="n">
        <x:f>MIN(W112,MAX(0,$G112-SUM(K112,Q112)))</x:f>
        <x:v>0</x:v>
      </x:c>
      <x:c r="Y112" s="180" t="n">
        <x:f>MAX(0,W112-X112)</x:f>
        <x:v>0</x:v>
      </x:c>
      <x:c r="Z112" s="180" t="n">
        <x:f>AE111</x:f>
        <x:v>0</x:v>
      </x:c>
      <x:c r="AA112" s="180" t="n">
        <x:f>IF(Z112&lt;=0,0,Z112*IFERROR(INDEX(Inputs!$E$15:$E$24,MATCH(4,Inputs!$K$15:$K$24,0)),0)/12)</x:f>
        <x:v>0</x:v>
      </x:c>
      <x:c r="AB112" s="180" t="n">
        <x:f>MIN(Z112+AA112,IF(Z112&gt;0,IFERROR(INDEX(Inputs!$H$15:$H$24,MATCH(4,Inputs!$K$15:$K$24,0)),0),0))</x:f>
        <x:v>0</x:v>
      </x:c>
      <x:c r="AC112" s="180" t="n">
        <x:f>MAX(0,Z112+AA112-AB112)</x:f>
        <x:v>0</x:v>
      </x:c>
      <x:c r="AD112" s="180" t="n">
        <x:f>MIN(AC112,MAX(0,$G112-SUM(K112,Q112,W112)))</x:f>
        <x:v>0</x:v>
      </x:c>
      <x:c r="AE112" s="180" t="n">
        <x:f>MAX(0,AC112-AD112)</x:f>
        <x:v>0</x:v>
      </x:c>
      <x:c r="AF112" s="180" t="n">
        <x:f>AK111</x:f>
        <x:v>0</x:v>
      </x:c>
      <x:c r="AG112" s="180" t="n">
        <x:f>IF(AF112&lt;=0,0,AF112*IFERROR(INDEX(Inputs!$E$15:$E$24,MATCH(5,Inputs!$K$15:$K$24,0)),0)/12)</x:f>
        <x:v>0</x:v>
      </x:c>
      <x:c r="AH112" s="180" t="n">
        <x:f>MIN(AF112+AG112,IF(AF112&gt;0,IFERROR(INDEX(Inputs!$H$15:$H$24,MATCH(5,Inputs!$K$15:$K$24,0)),0),0))</x:f>
        <x:v>0</x:v>
      </x:c>
      <x:c r="AI112" s="180" t="n">
        <x:f>MAX(0,AF112+AG112-AH112)</x:f>
        <x:v>0</x:v>
      </x:c>
      <x:c r="AJ112" s="180" t="n">
        <x:f>MIN(AI112,MAX(0,$G112-SUM(K112,Q112,W112,AC112)))</x:f>
        <x:v>0</x:v>
      </x:c>
      <x:c r="AK112" s="180" t="n">
        <x:f>MAX(0,AI112-AJ112)</x:f>
        <x:v>0</x:v>
      </x:c>
      <x:c r="AL112" s="180" t="n">
        <x:f>AQ111</x:f>
        <x:v>0</x:v>
      </x:c>
      <x:c r="AM112" s="180" t="n">
        <x:f>IF(AL112&lt;=0,0,AL112*IFERROR(INDEX(Inputs!$E$15:$E$24,MATCH(6,Inputs!$K$15:$K$24,0)),0)/12)</x:f>
        <x:v>0</x:v>
      </x:c>
      <x:c r="AN112" s="180" t="n">
        <x:f>MIN(AL112+AM112,IF(AL112&gt;0,IFERROR(INDEX(Inputs!$H$15:$H$24,MATCH(6,Inputs!$K$15:$K$24,0)),0),0))</x:f>
        <x:v>0</x:v>
      </x:c>
      <x:c r="AO112" s="180" t="n">
        <x:f>MAX(0,AL112+AM112-AN112)</x:f>
        <x:v>0</x:v>
      </x:c>
      <x:c r="AP112" s="180" t="n">
        <x:f>MIN(AO112,MAX(0,$G112-SUM(K112,Q112,W112,AC112,AI112)))</x:f>
        <x:v>0</x:v>
      </x:c>
      <x:c r="AQ112" s="180" t="n">
        <x:f>MAX(0,AO112-AP112)</x:f>
        <x:v>0</x:v>
      </x:c>
      <x:c r="AR112" s="180" t="n">
        <x:f>AW111</x:f>
        <x:v>0</x:v>
      </x:c>
      <x:c r="AS112" s="180" t="n">
        <x:f>IF(AR112&lt;=0,0,AR112*IFERROR(INDEX(Inputs!$E$15:$E$24,MATCH(7,Inputs!$K$15:$K$24,0)),0)/12)</x:f>
        <x:v>0</x:v>
      </x:c>
      <x:c r="AT112" s="180" t="n">
        <x:f>MIN(AR112+AS112,IF(AR112&gt;0,IFERROR(INDEX(Inputs!$H$15:$H$24,MATCH(7,Inputs!$K$15:$K$24,0)),0),0))</x:f>
        <x:v>0</x:v>
      </x:c>
      <x:c r="AU112" s="180" t="n">
        <x:f>MAX(0,AR112+AS112-AT112)</x:f>
        <x:v>0</x:v>
      </x:c>
      <x:c r="AV112" s="180" t="n">
        <x:f>MIN(AU112,MAX(0,$G112-SUM(K112,Q112,W112,AC112,AI112,AO112)))</x:f>
        <x:v>0</x:v>
      </x:c>
      <x:c r="AW112" s="180" t="n">
        <x:f>MAX(0,AU112-AV112)</x:f>
        <x:v>0</x:v>
      </x:c>
      <x:c r="AX112" s="180" t="n">
        <x:f>BC111</x:f>
        <x:v>0</x:v>
      </x:c>
      <x:c r="AY112" s="180" t="n">
        <x:f>IF(AX112&lt;=0,0,AX112*IFERROR(INDEX(Inputs!$E$15:$E$24,MATCH(8,Inputs!$K$15:$K$24,0)),0)/12)</x:f>
        <x:v>0</x:v>
      </x:c>
      <x:c r="AZ112" s="180" t="n">
        <x:f>MIN(AX112+AY112,IF(AX112&gt;0,IFERROR(INDEX(Inputs!$H$15:$H$24,MATCH(8,Inputs!$K$15:$K$24,0)),0),0))</x:f>
        <x:v>0</x:v>
      </x:c>
      <x:c r="BA112" s="180" t="n">
        <x:f>MAX(0,AX112+AY112-AZ112)</x:f>
        <x:v>0</x:v>
      </x:c>
      <x:c r="BB112" s="180" t="n">
        <x:f>MIN(BA112,MAX(0,$G112-SUM(K112,Q112,W112,AC112,AI112,AO112,AU112)))</x:f>
        <x:v>0</x:v>
      </x:c>
      <x:c r="BC112" s="180" t="n">
        <x:f>MAX(0,BA112-BB112)</x:f>
        <x:v>0</x:v>
      </x:c>
      <x:c r="BD112" s="180" t="n">
        <x:f>BI111</x:f>
        <x:v>0</x:v>
      </x:c>
      <x:c r="BE112" s="180" t="n">
        <x:f>IF(BD112&lt;=0,0,BD112*IFERROR(INDEX(Inputs!$E$15:$E$24,MATCH(9,Inputs!$K$15:$K$24,0)),0)/12)</x:f>
        <x:v>0</x:v>
      </x:c>
      <x:c r="BF112" s="180" t="n">
        <x:f>MIN(BD112+BE112,IF(BD112&gt;0,IFERROR(INDEX(Inputs!$H$15:$H$24,MATCH(9,Inputs!$K$15:$K$24,0)),0),0))</x:f>
        <x:v>0</x:v>
      </x:c>
      <x:c r="BG112" s="180" t="n">
        <x:f>MAX(0,BD112+BE112-BF112)</x:f>
        <x:v>0</x:v>
      </x:c>
      <x:c r="BH112" s="180" t="n">
        <x:f>MIN(BG112,MAX(0,$G112-SUM(K112,Q112,W112,AC112,AI112,AO112,AU112,BA112)))</x:f>
        <x:v>0</x:v>
      </x:c>
      <x:c r="BI112" s="180" t="n">
        <x:f>MAX(0,BG112-BH112)</x:f>
        <x:v>0</x:v>
      </x:c>
      <x:c r="BJ112" s="180" t="n">
        <x:f>BO111</x:f>
        <x:v>0</x:v>
      </x:c>
      <x:c r="BK112" s="180" t="n">
        <x:f>IF(BJ112&lt;=0,0,BJ112*IFERROR(INDEX(Inputs!$E$15:$E$24,MATCH(10,Inputs!$K$15:$K$24,0)),0)/12)</x:f>
        <x:v>0</x:v>
      </x:c>
      <x:c r="BL112" s="180" t="n">
        <x:f>MIN(BJ112+BK112,IF(BJ112&gt;0,IFERROR(INDEX(Inputs!$H$15:$H$24,MATCH(10,Inputs!$K$15:$K$24,0)),0),0))</x:f>
        <x:v>0</x:v>
      </x:c>
      <x:c r="BM112" s="180" t="n">
        <x:f>MAX(0,BJ112+BK112-BL112)</x:f>
        <x:v>0</x:v>
      </x:c>
      <x:c r="BN112" s="180" t="n">
        <x:f>MIN(BM112,MAX(0,$G112-SUM(K112,Q112,W112,AC112,AI112,AO112,AU112,BA112,BG112)))</x:f>
        <x:v>0</x:v>
      </x:c>
      <x:c r="BO112" s="192" t="n">
        <x:f>MAX(0,BM112-BN112)</x:f>
        <x:v>0</x:v>
      </x:c>
    </x:row>
    <x:row r="113">
      <x:c r="A113" s="191" t="n">
        <x:f>106</x:f>
        <x:v>106</x:v>
      </x:c>
      <x:c r="B113" s="178" t="n">
        <x:f>EDATE(Inputs!$B$4,A113-1)</x:f>
        <x:v>49414</x:v>
      </x:c>
      <x:c r="C113" s="182" t="n">
        <x:f>SUM(H113,N113,T113,Z113,AF113,AL113,AR113,AX113,BD113,BJ113)</x:f>
        <x:v>0</x:v>
      </x:c>
      <x:c r="D113" s="182" t="n">
        <x:f>SUM(I113,O113,U113,AA113,AG113,AM113,AS113,AY113,BE113,BK113)</x:f>
        <x:v>0</x:v>
      </x:c>
      <x:c r="E113" s="182" t="n">
        <x:f>SUM(J113,P113,V113,AB113,AH113,AN113,AT113,AZ113,BF113,BL113)+SUM(L113,R113,X113,AD113,AJ113,AP113,AV113,BB113,BH113,BN113)</x:f>
        <x:v>0</x:v>
      </x:c>
      <x:c r="F113" s="182" t="n">
        <x:f>SUM(M113,S113,Y113,AE113,AK113,AQ113,AW113,BC113,BI113,BO113)</x:f>
        <x:v>0</x:v>
      </x:c>
      <x:c r="G113" s="182" t="n">
        <x:f>MAX(0,Inputs!$B$12-SUM(J113,P113,V113,AB113,AH113,AN113,AT113,AZ113,BF113,BL113))</x:f>
        <x:v>1150</x:v>
      </x:c>
      <x:c r="H113" s="180" t="n">
        <x:f>M112</x:f>
        <x:v>0</x:v>
      </x:c>
      <x:c r="I113" s="180" t="n">
        <x:f>IF(H113&lt;=0,0,H113*IFERROR(INDEX(Inputs!$E$15:$E$24,MATCH(1,Inputs!$K$15:$K$24,0)),0)/12)</x:f>
        <x:v>0</x:v>
      </x:c>
      <x:c r="J113" s="180" t="n">
        <x:f>MIN(H113+I113,IF(H113&gt;0,IFERROR(INDEX(Inputs!$H$15:$H$24,MATCH(1,Inputs!$K$15:$K$24,0)),0),0))</x:f>
        <x:v>0</x:v>
      </x:c>
      <x:c r="K113" s="180" t="n">
        <x:f>MAX(0,H113+I113-J113)</x:f>
        <x:v>0</x:v>
      </x:c>
      <x:c r="L113" s="180" t="n">
        <x:f>MIN(K113,MAX(0,$G113-0))</x:f>
        <x:v>0</x:v>
      </x:c>
      <x:c r="M113" s="180" t="n">
        <x:f>MAX(0,K113-L113)</x:f>
        <x:v>0</x:v>
      </x:c>
      <x:c r="N113" s="180" t="n">
        <x:f>S112</x:f>
        <x:v>0</x:v>
      </x:c>
      <x:c r="O113" s="180" t="n">
        <x:f>IF(N113&lt;=0,0,N113*IFERROR(INDEX(Inputs!$E$15:$E$24,MATCH(2,Inputs!$K$15:$K$24,0)),0)/12)</x:f>
        <x:v>0</x:v>
      </x:c>
      <x:c r="P113" s="180" t="n">
        <x:f>MIN(N113+O113,IF(N113&gt;0,IFERROR(INDEX(Inputs!$H$15:$H$24,MATCH(2,Inputs!$K$15:$K$24,0)),0),0))</x:f>
        <x:v>0</x:v>
      </x:c>
      <x:c r="Q113" s="180" t="n">
        <x:f>MAX(0,N113+O113-P113)</x:f>
        <x:v>0</x:v>
      </x:c>
      <x:c r="R113" s="180" t="n">
        <x:f>MIN(Q113,MAX(0,$G113-SUM(K113)))</x:f>
        <x:v>0</x:v>
      </x:c>
      <x:c r="S113" s="180" t="n">
        <x:f>MAX(0,Q113-R113)</x:f>
        <x:v>0</x:v>
      </x:c>
      <x:c r="T113" s="180" t="n">
        <x:f>Y112</x:f>
        <x:v>0</x:v>
      </x:c>
      <x:c r="U113" s="180" t="n">
        <x:f>IF(T113&lt;=0,0,T113*IFERROR(INDEX(Inputs!$E$15:$E$24,MATCH(3,Inputs!$K$15:$K$24,0)),0)/12)</x:f>
        <x:v>0</x:v>
      </x:c>
      <x:c r="V113" s="180" t="n">
        <x:f>MIN(T113+U113,IF(T113&gt;0,IFERROR(INDEX(Inputs!$H$15:$H$24,MATCH(3,Inputs!$K$15:$K$24,0)),0),0))</x:f>
        <x:v>0</x:v>
      </x:c>
      <x:c r="W113" s="180" t="n">
        <x:f>MAX(0,T113+U113-V113)</x:f>
        <x:v>0</x:v>
      </x:c>
      <x:c r="X113" s="180" t="n">
        <x:f>MIN(W113,MAX(0,$G113-SUM(K113,Q113)))</x:f>
        <x:v>0</x:v>
      </x:c>
      <x:c r="Y113" s="180" t="n">
        <x:f>MAX(0,W113-X113)</x:f>
        <x:v>0</x:v>
      </x:c>
      <x:c r="Z113" s="180" t="n">
        <x:f>AE112</x:f>
        <x:v>0</x:v>
      </x:c>
      <x:c r="AA113" s="180" t="n">
        <x:f>IF(Z113&lt;=0,0,Z113*IFERROR(INDEX(Inputs!$E$15:$E$24,MATCH(4,Inputs!$K$15:$K$24,0)),0)/12)</x:f>
        <x:v>0</x:v>
      </x:c>
      <x:c r="AB113" s="180" t="n">
        <x:f>MIN(Z113+AA113,IF(Z113&gt;0,IFERROR(INDEX(Inputs!$H$15:$H$24,MATCH(4,Inputs!$K$15:$K$24,0)),0),0))</x:f>
        <x:v>0</x:v>
      </x:c>
      <x:c r="AC113" s="180" t="n">
        <x:f>MAX(0,Z113+AA113-AB113)</x:f>
        <x:v>0</x:v>
      </x:c>
      <x:c r="AD113" s="180" t="n">
        <x:f>MIN(AC113,MAX(0,$G113-SUM(K113,Q113,W113)))</x:f>
        <x:v>0</x:v>
      </x:c>
      <x:c r="AE113" s="180" t="n">
        <x:f>MAX(0,AC113-AD113)</x:f>
        <x:v>0</x:v>
      </x:c>
      <x:c r="AF113" s="180" t="n">
        <x:f>AK112</x:f>
        <x:v>0</x:v>
      </x:c>
      <x:c r="AG113" s="180" t="n">
        <x:f>IF(AF113&lt;=0,0,AF113*IFERROR(INDEX(Inputs!$E$15:$E$24,MATCH(5,Inputs!$K$15:$K$24,0)),0)/12)</x:f>
        <x:v>0</x:v>
      </x:c>
      <x:c r="AH113" s="180" t="n">
        <x:f>MIN(AF113+AG113,IF(AF113&gt;0,IFERROR(INDEX(Inputs!$H$15:$H$24,MATCH(5,Inputs!$K$15:$K$24,0)),0),0))</x:f>
        <x:v>0</x:v>
      </x:c>
      <x:c r="AI113" s="180" t="n">
        <x:f>MAX(0,AF113+AG113-AH113)</x:f>
        <x:v>0</x:v>
      </x:c>
      <x:c r="AJ113" s="180" t="n">
        <x:f>MIN(AI113,MAX(0,$G113-SUM(K113,Q113,W113,AC113)))</x:f>
        <x:v>0</x:v>
      </x:c>
      <x:c r="AK113" s="180" t="n">
        <x:f>MAX(0,AI113-AJ113)</x:f>
        <x:v>0</x:v>
      </x:c>
      <x:c r="AL113" s="180" t="n">
        <x:f>AQ112</x:f>
        <x:v>0</x:v>
      </x:c>
      <x:c r="AM113" s="180" t="n">
        <x:f>IF(AL113&lt;=0,0,AL113*IFERROR(INDEX(Inputs!$E$15:$E$24,MATCH(6,Inputs!$K$15:$K$24,0)),0)/12)</x:f>
        <x:v>0</x:v>
      </x:c>
      <x:c r="AN113" s="180" t="n">
        <x:f>MIN(AL113+AM113,IF(AL113&gt;0,IFERROR(INDEX(Inputs!$H$15:$H$24,MATCH(6,Inputs!$K$15:$K$24,0)),0),0))</x:f>
        <x:v>0</x:v>
      </x:c>
      <x:c r="AO113" s="180" t="n">
        <x:f>MAX(0,AL113+AM113-AN113)</x:f>
        <x:v>0</x:v>
      </x:c>
      <x:c r="AP113" s="180" t="n">
        <x:f>MIN(AO113,MAX(0,$G113-SUM(K113,Q113,W113,AC113,AI113)))</x:f>
        <x:v>0</x:v>
      </x:c>
      <x:c r="AQ113" s="180" t="n">
        <x:f>MAX(0,AO113-AP113)</x:f>
        <x:v>0</x:v>
      </x:c>
      <x:c r="AR113" s="180" t="n">
        <x:f>AW112</x:f>
        <x:v>0</x:v>
      </x:c>
      <x:c r="AS113" s="180" t="n">
        <x:f>IF(AR113&lt;=0,0,AR113*IFERROR(INDEX(Inputs!$E$15:$E$24,MATCH(7,Inputs!$K$15:$K$24,0)),0)/12)</x:f>
        <x:v>0</x:v>
      </x:c>
      <x:c r="AT113" s="180" t="n">
        <x:f>MIN(AR113+AS113,IF(AR113&gt;0,IFERROR(INDEX(Inputs!$H$15:$H$24,MATCH(7,Inputs!$K$15:$K$24,0)),0),0))</x:f>
        <x:v>0</x:v>
      </x:c>
      <x:c r="AU113" s="180" t="n">
        <x:f>MAX(0,AR113+AS113-AT113)</x:f>
        <x:v>0</x:v>
      </x:c>
      <x:c r="AV113" s="180" t="n">
        <x:f>MIN(AU113,MAX(0,$G113-SUM(K113,Q113,W113,AC113,AI113,AO113)))</x:f>
        <x:v>0</x:v>
      </x:c>
      <x:c r="AW113" s="180" t="n">
        <x:f>MAX(0,AU113-AV113)</x:f>
        <x:v>0</x:v>
      </x:c>
      <x:c r="AX113" s="180" t="n">
        <x:f>BC112</x:f>
        <x:v>0</x:v>
      </x:c>
      <x:c r="AY113" s="180" t="n">
        <x:f>IF(AX113&lt;=0,0,AX113*IFERROR(INDEX(Inputs!$E$15:$E$24,MATCH(8,Inputs!$K$15:$K$24,0)),0)/12)</x:f>
        <x:v>0</x:v>
      </x:c>
      <x:c r="AZ113" s="180" t="n">
        <x:f>MIN(AX113+AY113,IF(AX113&gt;0,IFERROR(INDEX(Inputs!$H$15:$H$24,MATCH(8,Inputs!$K$15:$K$24,0)),0),0))</x:f>
        <x:v>0</x:v>
      </x:c>
      <x:c r="BA113" s="180" t="n">
        <x:f>MAX(0,AX113+AY113-AZ113)</x:f>
        <x:v>0</x:v>
      </x:c>
      <x:c r="BB113" s="180" t="n">
        <x:f>MIN(BA113,MAX(0,$G113-SUM(K113,Q113,W113,AC113,AI113,AO113,AU113)))</x:f>
        <x:v>0</x:v>
      </x:c>
      <x:c r="BC113" s="180" t="n">
        <x:f>MAX(0,BA113-BB113)</x:f>
        <x:v>0</x:v>
      </x:c>
      <x:c r="BD113" s="180" t="n">
        <x:f>BI112</x:f>
        <x:v>0</x:v>
      </x:c>
      <x:c r="BE113" s="180" t="n">
        <x:f>IF(BD113&lt;=0,0,BD113*IFERROR(INDEX(Inputs!$E$15:$E$24,MATCH(9,Inputs!$K$15:$K$24,0)),0)/12)</x:f>
        <x:v>0</x:v>
      </x:c>
      <x:c r="BF113" s="180" t="n">
        <x:f>MIN(BD113+BE113,IF(BD113&gt;0,IFERROR(INDEX(Inputs!$H$15:$H$24,MATCH(9,Inputs!$K$15:$K$24,0)),0),0))</x:f>
        <x:v>0</x:v>
      </x:c>
      <x:c r="BG113" s="180" t="n">
        <x:f>MAX(0,BD113+BE113-BF113)</x:f>
        <x:v>0</x:v>
      </x:c>
      <x:c r="BH113" s="180" t="n">
        <x:f>MIN(BG113,MAX(0,$G113-SUM(K113,Q113,W113,AC113,AI113,AO113,AU113,BA113)))</x:f>
        <x:v>0</x:v>
      </x:c>
      <x:c r="BI113" s="180" t="n">
        <x:f>MAX(0,BG113-BH113)</x:f>
        <x:v>0</x:v>
      </x:c>
      <x:c r="BJ113" s="180" t="n">
        <x:f>BO112</x:f>
        <x:v>0</x:v>
      </x:c>
      <x:c r="BK113" s="180" t="n">
        <x:f>IF(BJ113&lt;=0,0,BJ113*IFERROR(INDEX(Inputs!$E$15:$E$24,MATCH(10,Inputs!$K$15:$K$24,0)),0)/12)</x:f>
        <x:v>0</x:v>
      </x:c>
      <x:c r="BL113" s="180" t="n">
        <x:f>MIN(BJ113+BK113,IF(BJ113&gt;0,IFERROR(INDEX(Inputs!$H$15:$H$24,MATCH(10,Inputs!$K$15:$K$24,0)),0),0))</x:f>
        <x:v>0</x:v>
      </x:c>
      <x:c r="BM113" s="180" t="n">
        <x:f>MAX(0,BJ113+BK113-BL113)</x:f>
        <x:v>0</x:v>
      </x:c>
      <x:c r="BN113" s="180" t="n">
        <x:f>MIN(BM113,MAX(0,$G113-SUM(K113,Q113,W113,AC113,AI113,AO113,AU113,BA113,BG113)))</x:f>
        <x:v>0</x:v>
      </x:c>
      <x:c r="BO113" s="192" t="n">
        <x:f>MAX(0,BM113-BN113)</x:f>
        <x:v>0</x:v>
      </x:c>
    </x:row>
    <x:row r="114">
      <x:c r="A114" s="191" t="n">
        <x:f>107</x:f>
        <x:v>107</x:v>
      </x:c>
      <x:c r="B114" s="178" t="n">
        <x:f>EDATE(Inputs!$B$4,A114-1)</x:f>
        <x:v>49444</x:v>
      </x:c>
      <x:c r="C114" s="182" t="n">
        <x:f>SUM(H114,N114,T114,Z114,AF114,AL114,AR114,AX114,BD114,BJ114)</x:f>
        <x:v>0</x:v>
      </x:c>
      <x:c r="D114" s="182" t="n">
        <x:f>SUM(I114,O114,U114,AA114,AG114,AM114,AS114,AY114,BE114,BK114)</x:f>
        <x:v>0</x:v>
      </x:c>
      <x:c r="E114" s="182" t="n">
        <x:f>SUM(J114,P114,V114,AB114,AH114,AN114,AT114,AZ114,BF114,BL114)+SUM(L114,R114,X114,AD114,AJ114,AP114,AV114,BB114,BH114,BN114)</x:f>
        <x:v>0</x:v>
      </x:c>
      <x:c r="F114" s="182" t="n">
        <x:f>SUM(M114,S114,Y114,AE114,AK114,AQ114,AW114,BC114,BI114,BO114)</x:f>
        <x:v>0</x:v>
      </x:c>
      <x:c r="G114" s="182" t="n">
        <x:f>MAX(0,Inputs!$B$12-SUM(J114,P114,V114,AB114,AH114,AN114,AT114,AZ114,BF114,BL114))</x:f>
        <x:v>1150</x:v>
      </x:c>
      <x:c r="H114" s="180" t="n">
        <x:f>M113</x:f>
        <x:v>0</x:v>
      </x:c>
      <x:c r="I114" s="180" t="n">
        <x:f>IF(H114&lt;=0,0,H114*IFERROR(INDEX(Inputs!$E$15:$E$24,MATCH(1,Inputs!$K$15:$K$24,0)),0)/12)</x:f>
        <x:v>0</x:v>
      </x:c>
      <x:c r="J114" s="180" t="n">
        <x:f>MIN(H114+I114,IF(H114&gt;0,IFERROR(INDEX(Inputs!$H$15:$H$24,MATCH(1,Inputs!$K$15:$K$24,0)),0),0))</x:f>
        <x:v>0</x:v>
      </x:c>
      <x:c r="K114" s="180" t="n">
        <x:f>MAX(0,H114+I114-J114)</x:f>
        <x:v>0</x:v>
      </x:c>
      <x:c r="L114" s="180" t="n">
        <x:f>MIN(K114,MAX(0,$G114-0))</x:f>
        <x:v>0</x:v>
      </x:c>
      <x:c r="M114" s="180" t="n">
        <x:f>MAX(0,K114-L114)</x:f>
        <x:v>0</x:v>
      </x:c>
      <x:c r="N114" s="180" t="n">
        <x:f>S113</x:f>
        <x:v>0</x:v>
      </x:c>
      <x:c r="O114" s="180" t="n">
        <x:f>IF(N114&lt;=0,0,N114*IFERROR(INDEX(Inputs!$E$15:$E$24,MATCH(2,Inputs!$K$15:$K$24,0)),0)/12)</x:f>
        <x:v>0</x:v>
      </x:c>
      <x:c r="P114" s="180" t="n">
        <x:f>MIN(N114+O114,IF(N114&gt;0,IFERROR(INDEX(Inputs!$H$15:$H$24,MATCH(2,Inputs!$K$15:$K$24,0)),0),0))</x:f>
        <x:v>0</x:v>
      </x:c>
      <x:c r="Q114" s="180" t="n">
        <x:f>MAX(0,N114+O114-P114)</x:f>
        <x:v>0</x:v>
      </x:c>
      <x:c r="R114" s="180" t="n">
        <x:f>MIN(Q114,MAX(0,$G114-SUM(K114)))</x:f>
        <x:v>0</x:v>
      </x:c>
      <x:c r="S114" s="180" t="n">
        <x:f>MAX(0,Q114-R114)</x:f>
        <x:v>0</x:v>
      </x:c>
      <x:c r="T114" s="180" t="n">
        <x:f>Y113</x:f>
        <x:v>0</x:v>
      </x:c>
      <x:c r="U114" s="180" t="n">
        <x:f>IF(T114&lt;=0,0,T114*IFERROR(INDEX(Inputs!$E$15:$E$24,MATCH(3,Inputs!$K$15:$K$24,0)),0)/12)</x:f>
        <x:v>0</x:v>
      </x:c>
      <x:c r="V114" s="180" t="n">
        <x:f>MIN(T114+U114,IF(T114&gt;0,IFERROR(INDEX(Inputs!$H$15:$H$24,MATCH(3,Inputs!$K$15:$K$24,0)),0),0))</x:f>
        <x:v>0</x:v>
      </x:c>
      <x:c r="W114" s="180" t="n">
        <x:f>MAX(0,T114+U114-V114)</x:f>
        <x:v>0</x:v>
      </x:c>
      <x:c r="X114" s="180" t="n">
        <x:f>MIN(W114,MAX(0,$G114-SUM(K114,Q114)))</x:f>
        <x:v>0</x:v>
      </x:c>
      <x:c r="Y114" s="180" t="n">
        <x:f>MAX(0,W114-X114)</x:f>
        <x:v>0</x:v>
      </x:c>
      <x:c r="Z114" s="180" t="n">
        <x:f>AE113</x:f>
        <x:v>0</x:v>
      </x:c>
      <x:c r="AA114" s="180" t="n">
        <x:f>IF(Z114&lt;=0,0,Z114*IFERROR(INDEX(Inputs!$E$15:$E$24,MATCH(4,Inputs!$K$15:$K$24,0)),0)/12)</x:f>
        <x:v>0</x:v>
      </x:c>
      <x:c r="AB114" s="180" t="n">
        <x:f>MIN(Z114+AA114,IF(Z114&gt;0,IFERROR(INDEX(Inputs!$H$15:$H$24,MATCH(4,Inputs!$K$15:$K$24,0)),0),0))</x:f>
        <x:v>0</x:v>
      </x:c>
      <x:c r="AC114" s="180" t="n">
        <x:f>MAX(0,Z114+AA114-AB114)</x:f>
        <x:v>0</x:v>
      </x:c>
      <x:c r="AD114" s="180" t="n">
        <x:f>MIN(AC114,MAX(0,$G114-SUM(K114,Q114,W114)))</x:f>
        <x:v>0</x:v>
      </x:c>
      <x:c r="AE114" s="180" t="n">
        <x:f>MAX(0,AC114-AD114)</x:f>
        <x:v>0</x:v>
      </x:c>
      <x:c r="AF114" s="180" t="n">
        <x:f>AK113</x:f>
        <x:v>0</x:v>
      </x:c>
      <x:c r="AG114" s="180" t="n">
        <x:f>IF(AF114&lt;=0,0,AF114*IFERROR(INDEX(Inputs!$E$15:$E$24,MATCH(5,Inputs!$K$15:$K$24,0)),0)/12)</x:f>
        <x:v>0</x:v>
      </x:c>
      <x:c r="AH114" s="180" t="n">
        <x:f>MIN(AF114+AG114,IF(AF114&gt;0,IFERROR(INDEX(Inputs!$H$15:$H$24,MATCH(5,Inputs!$K$15:$K$24,0)),0),0))</x:f>
        <x:v>0</x:v>
      </x:c>
      <x:c r="AI114" s="180" t="n">
        <x:f>MAX(0,AF114+AG114-AH114)</x:f>
        <x:v>0</x:v>
      </x:c>
      <x:c r="AJ114" s="180" t="n">
        <x:f>MIN(AI114,MAX(0,$G114-SUM(K114,Q114,W114,AC114)))</x:f>
        <x:v>0</x:v>
      </x:c>
      <x:c r="AK114" s="180" t="n">
        <x:f>MAX(0,AI114-AJ114)</x:f>
        <x:v>0</x:v>
      </x:c>
      <x:c r="AL114" s="180" t="n">
        <x:f>AQ113</x:f>
        <x:v>0</x:v>
      </x:c>
      <x:c r="AM114" s="180" t="n">
        <x:f>IF(AL114&lt;=0,0,AL114*IFERROR(INDEX(Inputs!$E$15:$E$24,MATCH(6,Inputs!$K$15:$K$24,0)),0)/12)</x:f>
        <x:v>0</x:v>
      </x:c>
      <x:c r="AN114" s="180" t="n">
        <x:f>MIN(AL114+AM114,IF(AL114&gt;0,IFERROR(INDEX(Inputs!$H$15:$H$24,MATCH(6,Inputs!$K$15:$K$24,0)),0),0))</x:f>
        <x:v>0</x:v>
      </x:c>
      <x:c r="AO114" s="180" t="n">
        <x:f>MAX(0,AL114+AM114-AN114)</x:f>
        <x:v>0</x:v>
      </x:c>
      <x:c r="AP114" s="180" t="n">
        <x:f>MIN(AO114,MAX(0,$G114-SUM(K114,Q114,W114,AC114,AI114)))</x:f>
        <x:v>0</x:v>
      </x:c>
      <x:c r="AQ114" s="180" t="n">
        <x:f>MAX(0,AO114-AP114)</x:f>
        <x:v>0</x:v>
      </x:c>
      <x:c r="AR114" s="180" t="n">
        <x:f>AW113</x:f>
        <x:v>0</x:v>
      </x:c>
      <x:c r="AS114" s="180" t="n">
        <x:f>IF(AR114&lt;=0,0,AR114*IFERROR(INDEX(Inputs!$E$15:$E$24,MATCH(7,Inputs!$K$15:$K$24,0)),0)/12)</x:f>
        <x:v>0</x:v>
      </x:c>
      <x:c r="AT114" s="180" t="n">
        <x:f>MIN(AR114+AS114,IF(AR114&gt;0,IFERROR(INDEX(Inputs!$H$15:$H$24,MATCH(7,Inputs!$K$15:$K$24,0)),0),0))</x:f>
        <x:v>0</x:v>
      </x:c>
      <x:c r="AU114" s="180" t="n">
        <x:f>MAX(0,AR114+AS114-AT114)</x:f>
        <x:v>0</x:v>
      </x:c>
      <x:c r="AV114" s="180" t="n">
        <x:f>MIN(AU114,MAX(0,$G114-SUM(K114,Q114,W114,AC114,AI114,AO114)))</x:f>
        <x:v>0</x:v>
      </x:c>
      <x:c r="AW114" s="180" t="n">
        <x:f>MAX(0,AU114-AV114)</x:f>
        <x:v>0</x:v>
      </x:c>
      <x:c r="AX114" s="180" t="n">
        <x:f>BC113</x:f>
        <x:v>0</x:v>
      </x:c>
      <x:c r="AY114" s="180" t="n">
        <x:f>IF(AX114&lt;=0,0,AX114*IFERROR(INDEX(Inputs!$E$15:$E$24,MATCH(8,Inputs!$K$15:$K$24,0)),0)/12)</x:f>
        <x:v>0</x:v>
      </x:c>
      <x:c r="AZ114" s="180" t="n">
        <x:f>MIN(AX114+AY114,IF(AX114&gt;0,IFERROR(INDEX(Inputs!$H$15:$H$24,MATCH(8,Inputs!$K$15:$K$24,0)),0),0))</x:f>
        <x:v>0</x:v>
      </x:c>
      <x:c r="BA114" s="180" t="n">
        <x:f>MAX(0,AX114+AY114-AZ114)</x:f>
        <x:v>0</x:v>
      </x:c>
      <x:c r="BB114" s="180" t="n">
        <x:f>MIN(BA114,MAX(0,$G114-SUM(K114,Q114,W114,AC114,AI114,AO114,AU114)))</x:f>
        <x:v>0</x:v>
      </x:c>
      <x:c r="BC114" s="180" t="n">
        <x:f>MAX(0,BA114-BB114)</x:f>
        <x:v>0</x:v>
      </x:c>
      <x:c r="BD114" s="180" t="n">
        <x:f>BI113</x:f>
        <x:v>0</x:v>
      </x:c>
      <x:c r="BE114" s="180" t="n">
        <x:f>IF(BD114&lt;=0,0,BD114*IFERROR(INDEX(Inputs!$E$15:$E$24,MATCH(9,Inputs!$K$15:$K$24,0)),0)/12)</x:f>
        <x:v>0</x:v>
      </x:c>
      <x:c r="BF114" s="180" t="n">
        <x:f>MIN(BD114+BE114,IF(BD114&gt;0,IFERROR(INDEX(Inputs!$H$15:$H$24,MATCH(9,Inputs!$K$15:$K$24,0)),0),0))</x:f>
        <x:v>0</x:v>
      </x:c>
      <x:c r="BG114" s="180" t="n">
        <x:f>MAX(0,BD114+BE114-BF114)</x:f>
        <x:v>0</x:v>
      </x:c>
      <x:c r="BH114" s="180" t="n">
        <x:f>MIN(BG114,MAX(0,$G114-SUM(K114,Q114,W114,AC114,AI114,AO114,AU114,BA114)))</x:f>
        <x:v>0</x:v>
      </x:c>
      <x:c r="BI114" s="180" t="n">
        <x:f>MAX(0,BG114-BH114)</x:f>
        <x:v>0</x:v>
      </x:c>
      <x:c r="BJ114" s="180" t="n">
        <x:f>BO113</x:f>
        <x:v>0</x:v>
      </x:c>
      <x:c r="BK114" s="180" t="n">
        <x:f>IF(BJ114&lt;=0,0,BJ114*IFERROR(INDEX(Inputs!$E$15:$E$24,MATCH(10,Inputs!$K$15:$K$24,0)),0)/12)</x:f>
        <x:v>0</x:v>
      </x:c>
      <x:c r="BL114" s="180" t="n">
        <x:f>MIN(BJ114+BK114,IF(BJ114&gt;0,IFERROR(INDEX(Inputs!$H$15:$H$24,MATCH(10,Inputs!$K$15:$K$24,0)),0),0))</x:f>
        <x:v>0</x:v>
      </x:c>
      <x:c r="BM114" s="180" t="n">
        <x:f>MAX(0,BJ114+BK114-BL114)</x:f>
        <x:v>0</x:v>
      </x:c>
      <x:c r="BN114" s="180" t="n">
        <x:f>MIN(BM114,MAX(0,$G114-SUM(K114,Q114,W114,AC114,AI114,AO114,AU114,BA114,BG114)))</x:f>
        <x:v>0</x:v>
      </x:c>
      <x:c r="BO114" s="192" t="n">
        <x:f>MAX(0,BM114-BN114)</x:f>
        <x:v>0</x:v>
      </x:c>
    </x:row>
    <x:row r="115">
      <x:c r="A115" s="191" t="n">
        <x:f>108</x:f>
        <x:v>108</x:v>
      </x:c>
      <x:c r="B115" s="178" t="n">
        <x:f>EDATE(Inputs!$B$4,A115-1)</x:f>
        <x:v>49475</x:v>
      </x:c>
      <x:c r="C115" s="182" t="n">
        <x:f>SUM(H115,N115,T115,Z115,AF115,AL115,AR115,AX115,BD115,BJ115)</x:f>
        <x:v>0</x:v>
      </x:c>
      <x:c r="D115" s="182" t="n">
        <x:f>SUM(I115,O115,U115,AA115,AG115,AM115,AS115,AY115,BE115,BK115)</x:f>
        <x:v>0</x:v>
      </x:c>
      <x:c r="E115" s="182" t="n">
        <x:f>SUM(J115,P115,V115,AB115,AH115,AN115,AT115,AZ115,BF115,BL115)+SUM(L115,R115,X115,AD115,AJ115,AP115,AV115,BB115,BH115,BN115)</x:f>
        <x:v>0</x:v>
      </x:c>
      <x:c r="F115" s="182" t="n">
        <x:f>SUM(M115,S115,Y115,AE115,AK115,AQ115,AW115,BC115,BI115,BO115)</x:f>
        <x:v>0</x:v>
      </x:c>
      <x:c r="G115" s="182" t="n">
        <x:f>MAX(0,Inputs!$B$12-SUM(J115,P115,V115,AB115,AH115,AN115,AT115,AZ115,BF115,BL115))</x:f>
        <x:v>1150</x:v>
      </x:c>
      <x:c r="H115" s="180" t="n">
        <x:f>M114</x:f>
        <x:v>0</x:v>
      </x:c>
      <x:c r="I115" s="180" t="n">
        <x:f>IF(H115&lt;=0,0,H115*IFERROR(INDEX(Inputs!$E$15:$E$24,MATCH(1,Inputs!$K$15:$K$24,0)),0)/12)</x:f>
        <x:v>0</x:v>
      </x:c>
      <x:c r="J115" s="180" t="n">
        <x:f>MIN(H115+I115,IF(H115&gt;0,IFERROR(INDEX(Inputs!$H$15:$H$24,MATCH(1,Inputs!$K$15:$K$24,0)),0),0))</x:f>
        <x:v>0</x:v>
      </x:c>
      <x:c r="K115" s="180" t="n">
        <x:f>MAX(0,H115+I115-J115)</x:f>
        <x:v>0</x:v>
      </x:c>
      <x:c r="L115" s="180" t="n">
        <x:f>MIN(K115,MAX(0,$G115-0))</x:f>
        <x:v>0</x:v>
      </x:c>
      <x:c r="M115" s="180" t="n">
        <x:f>MAX(0,K115-L115)</x:f>
        <x:v>0</x:v>
      </x:c>
      <x:c r="N115" s="180" t="n">
        <x:f>S114</x:f>
        <x:v>0</x:v>
      </x:c>
      <x:c r="O115" s="180" t="n">
        <x:f>IF(N115&lt;=0,0,N115*IFERROR(INDEX(Inputs!$E$15:$E$24,MATCH(2,Inputs!$K$15:$K$24,0)),0)/12)</x:f>
        <x:v>0</x:v>
      </x:c>
      <x:c r="P115" s="180" t="n">
        <x:f>MIN(N115+O115,IF(N115&gt;0,IFERROR(INDEX(Inputs!$H$15:$H$24,MATCH(2,Inputs!$K$15:$K$24,0)),0),0))</x:f>
        <x:v>0</x:v>
      </x:c>
      <x:c r="Q115" s="180" t="n">
        <x:f>MAX(0,N115+O115-P115)</x:f>
        <x:v>0</x:v>
      </x:c>
      <x:c r="R115" s="180" t="n">
        <x:f>MIN(Q115,MAX(0,$G115-SUM(K115)))</x:f>
        <x:v>0</x:v>
      </x:c>
      <x:c r="S115" s="180" t="n">
        <x:f>MAX(0,Q115-R115)</x:f>
        <x:v>0</x:v>
      </x:c>
      <x:c r="T115" s="180" t="n">
        <x:f>Y114</x:f>
        <x:v>0</x:v>
      </x:c>
      <x:c r="U115" s="180" t="n">
        <x:f>IF(T115&lt;=0,0,T115*IFERROR(INDEX(Inputs!$E$15:$E$24,MATCH(3,Inputs!$K$15:$K$24,0)),0)/12)</x:f>
        <x:v>0</x:v>
      </x:c>
      <x:c r="V115" s="180" t="n">
        <x:f>MIN(T115+U115,IF(T115&gt;0,IFERROR(INDEX(Inputs!$H$15:$H$24,MATCH(3,Inputs!$K$15:$K$24,0)),0),0))</x:f>
        <x:v>0</x:v>
      </x:c>
      <x:c r="W115" s="180" t="n">
        <x:f>MAX(0,T115+U115-V115)</x:f>
        <x:v>0</x:v>
      </x:c>
      <x:c r="X115" s="180" t="n">
        <x:f>MIN(W115,MAX(0,$G115-SUM(K115,Q115)))</x:f>
        <x:v>0</x:v>
      </x:c>
      <x:c r="Y115" s="180" t="n">
        <x:f>MAX(0,W115-X115)</x:f>
        <x:v>0</x:v>
      </x:c>
      <x:c r="Z115" s="180" t="n">
        <x:f>AE114</x:f>
        <x:v>0</x:v>
      </x:c>
      <x:c r="AA115" s="180" t="n">
        <x:f>IF(Z115&lt;=0,0,Z115*IFERROR(INDEX(Inputs!$E$15:$E$24,MATCH(4,Inputs!$K$15:$K$24,0)),0)/12)</x:f>
        <x:v>0</x:v>
      </x:c>
      <x:c r="AB115" s="180" t="n">
        <x:f>MIN(Z115+AA115,IF(Z115&gt;0,IFERROR(INDEX(Inputs!$H$15:$H$24,MATCH(4,Inputs!$K$15:$K$24,0)),0),0))</x:f>
        <x:v>0</x:v>
      </x:c>
      <x:c r="AC115" s="180" t="n">
        <x:f>MAX(0,Z115+AA115-AB115)</x:f>
        <x:v>0</x:v>
      </x:c>
      <x:c r="AD115" s="180" t="n">
        <x:f>MIN(AC115,MAX(0,$G115-SUM(K115,Q115,W115)))</x:f>
        <x:v>0</x:v>
      </x:c>
      <x:c r="AE115" s="180" t="n">
        <x:f>MAX(0,AC115-AD115)</x:f>
        <x:v>0</x:v>
      </x:c>
      <x:c r="AF115" s="180" t="n">
        <x:f>AK114</x:f>
        <x:v>0</x:v>
      </x:c>
      <x:c r="AG115" s="180" t="n">
        <x:f>IF(AF115&lt;=0,0,AF115*IFERROR(INDEX(Inputs!$E$15:$E$24,MATCH(5,Inputs!$K$15:$K$24,0)),0)/12)</x:f>
        <x:v>0</x:v>
      </x:c>
      <x:c r="AH115" s="180" t="n">
        <x:f>MIN(AF115+AG115,IF(AF115&gt;0,IFERROR(INDEX(Inputs!$H$15:$H$24,MATCH(5,Inputs!$K$15:$K$24,0)),0),0))</x:f>
        <x:v>0</x:v>
      </x:c>
      <x:c r="AI115" s="180" t="n">
        <x:f>MAX(0,AF115+AG115-AH115)</x:f>
        <x:v>0</x:v>
      </x:c>
      <x:c r="AJ115" s="180" t="n">
        <x:f>MIN(AI115,MAX(0,$G115-SUM(K115,Q115,W115,AC115)))</x:f>
        <x:v>0</x:v>
      </x:c>
      <x:c r="AK115" s="180" t="n">
        <x:f>MAX(0,AI115-AJ115)</x:f>
        <x:v>0</x:v>
      </x:c>
      <x:c r="AL115" s="180" t="n">
        <x:f>AQ114</x:f>
        <x:v>0</x:v>
      </x:c>
      <x:c r="AM115" s="180" t="n">
        <x:f>IF(AL115&lt;=0,0,AL115*IFERROR(INDEX(Inputs!$E$15:$E$24,MATCH(6,Inputs!$K$15:$K$24,0)),0)/12)</x:f>
        <x:v>0</x:v>
      </x:c>
      <x:c r="AN115" s="180" t="n">
        <x:f>MIN(AL115+AM115,IF(AL115&gt;0,IFERROR(INDEX(Inputs!$H$15:$H$24,MATCH(6,Inputs!$K$15:$K$24,0)),0),0))</x:f>
        <x:v>0</x:v>
      </x:c>
      <x:c r="AO115" s="180" t="n">
        <x:f>MAX(0,AL115+AM115-AN115)</x:f>
        <x:v>0</x:v>
      </x:c>
      <x:c r="AP115" s="180" t="n">
        <x:f>MIN(AO115,MAX(0,$G115-SUM(K115,Q115,W115,AC115,AI115)))</x:f>
        <x:v>0</x:v>
      </x:c>
      <x:c r="AQ115" s="180" t="n">
        <x:f>MAX(0,AO115-AP115)</x:f>
        <x:v>0</x:v>
      </x:c>
      <x:c r="AR115" s="180" t="n">
        <x:f>AW114</x:f>
        <x:v>0</x:v>
      </x:c>
      <x:c r="AS115" s="180" t="n">
        <x:f>IF(AR115&lt;=0,0,AR115*IFERROR(INDEX(Inputs!$E$15:$E$24,MATCH(7,Inputs!$K$15:$K$24,0)),0)/12)</x:f>
        <x:v>0</x:v>
      </x:c>
      <x:c r="AT115" s="180" t="n">
        <x:f>MIN(AR115+AS115,IF(AR115&gt;0,IFERROR(INDEX(Inputs!$H$15:$H$24,MATCH(7,Inputs!$K$15:$K$24,0)),0),0))</x:f>
        <x:v>0</x:v>
      </x:c>
      <x:c r="AU115" s="180" t="n">
        <x:f>MAX(0,AR115+AS115-AT115)</x:f>
        <x:v>0</x:v>
      </x:c>
      <x:c r="AV115" s="180" t="n">
        <x:f>MIN(AU115,MAX(0,$G115-SUM(K115,Q115,W115,AC115,AI115,AO115)))</x:f>
        <x:v>0</x:v>
      </x:c>
      <x:c r="AW115" s="180" t="n">
        <x:f>MAX(0,AU115-AV115)</x:f>
        <x:v>0</x:v>
      </x:c>
      <x:c r="AX115" s="180" t="n">
        <x:f>BC114</x:f>
        <x:v>0</x:v>
      </x:c>
      <x:c r="AY115" s="180" t="n">
        <x:f>IF(AX115&lt;=0,0,AX115*IFERROR(INDEX(Inputs!$E$15:$E$24,MATCH(8,Inputs!$K$15:$K$24,0)),0)/12)</x:f>
        <x:v>0</x:v>
      </x:c>
      <x:c r="AZ115" s="180" t="n">
        <x:f>MIN(AX115+AY115,IF(AX115&gt;0,IFERROR(INDEX(Inputs!$H$15:$H$24,MATCH(8,Inputs!$K$15:$K$24,0)),0),0))</x:f>
        <x:v>0</x:v>
      </x:c>
      <x:c r="BA115" s="180" t="n">
        <x:f>MAX(0,AX115+AY115-AZ115)</x:f>
        <x:v>0</x:v>
      </x:c>
      <x:c r="BB115" s="180" t="n">
        <x:f>MIN(BA115,MAX(0,$G115-SUM(K115,Q115,W115,AC115,AI115,AO115,AU115)))</x:f>
        <x:v>0</x:v>
      </x:c>
      <x:c r="BC115" s="180" t="n">
        <x:f>MAX(0,BA115-BB115)</x:f>
        <x:v>0</x:v>
      </x:c>
      <x:c r="BD115" s="180" t="n">
        <x:f>BI114</x:f>
        <x:v>0</x:v>
      </x:c>
      <x:c r="BE115" s="180" t="n">
        <x:f>IF(BD115&lt;=0,0,BD115*IFERROR(INDEX(Inputs!$E$15:$E$24,MATCH(9,Inputs!$K$15:$K$24,0)),0)/12)</x:f>
        <x:v>0</x:v>
      </x:c>
      <x:c r="BF115" s="180" t="n">
        <x:f>MIN(BD115+BE115,IF(BD115&gt;0,IFERROR(INDEX(Inputs!$H$15:$H$24,MATCH(9,Inputs!$K$15:$K$24,0)),0),0))</x:f>
        <x:v>0</x:v>
      </x:c>
      <x:c r="BG115" s="180" t="n">
        <x:f>MAX(0,BD115+BE115-BF115)</x:f>
        <x:v>0</x:v>
      </x:c>
      <x:c r="BH115" s="180" t="n">
        <x:f>MIN(BG115,MAX(0,$G115-SUM(K115,Q115,W115,AC115,AI115,AO115,AU115,BA115)))</x:f>
        <x:v>0</x:v>
      </x:c>
      <x:c r="BI115" s="180" t="n">
        <x:f>MAX(0,BG115-BH115)</x:f>
        <x:v>0</x:v>
      </x:c>
      <x:c r="BJ115" s="180" t="n">
        <x:f>BO114</x:f>
        <x:v>0</x:v>
      </x:c>
      <x:c r="BK115" s="180" t="n">
        <x:f>IF(BJ115&lt;=0,0,BJ115*IFERROR(INDEX(Inputs!$E$15:$E$24,MATCH(10,Inputs!$K$15:$K$24,0)),0)/12)</x:f>
        <x:v>0</x:v>
      </x:c>
      <x:c r="BL115" s="180" t="n">
        <x:f>MIN(BJ115+BK115,IF(BJ115&gt;0,IFERROR(INDEX(Inputs!$H$15:$H$24,MATCH(10,Inputs!$K$15:$K$24,0)),0),0))</x:f>
        <x:v>0</x:v>
      </x:c>
      <x:c r="BM115" s="180" t="n">
        <x:f>MAX(0,BJ115+BK115-BL115)</x:f>
        <x:v>0</x:v>
      </x:c>
      <x:c r="BN115" s="180" t="n">
        <x:f>MIN(BM115,MAX(0,$G115-SUM(K115,Q115,W115,AC115,AI115,AO115,AU115,BA115,BG115)))</x:f>
        <x:v>0</x:v>
      </x:c>
      <x:c r="BO115" s="192" t="n">
        <x:f>MAX(0,BM115-BN115)</x:f>
        <x:v>0</x:v>
      </x:c>
    </x:row>
    <x:row r="116">
      <x:c r="A116" s="191" t="n">
        <x:f>109</x:f>
        <x:v>109</x:v>
      </x:c>
      <x:c r="B116" s="178" t="n">
        <x:f>EDATE(Inputs!$B$4,A116-1)</x:f>
        <x:v>49505</x:v>
      </x:c>
      <x:c r="C116" s="182" t="n">
        <x:f>SUM(H116,N116,T116,Z116,AF116,AL116,AR116,AX116,BD116,BJ116)</x:f>
        <x:v>0</x:v>
      </x:c>
      <x:c r="D116" s="182" t="n">
        <x:f>SUM(I116,O116,U116,AA116,AG116,AM116,AS116,AY116,BE116,BK116)</x:f>
        <x:v>0</x:v>
      </x:c>
      <x:c r="E116" s="182" t="n">
        <x:f>SUM(J116,P116,V116,AB116,AH116,AN116,AT116,AZ116,BF116,BL116)+SUM(L116,R116,X116,AD116,AJ116,AP116,AV116,BB116,BH116,BN116)</x:f>
        <x:v>0</x:v>
      </x:c>
      <x:c r="F116" s="182" t="n">
        <x:f>SUM(M116,S116,Y116,AE116,AK116,AQ116,AW116,BC116,BI116,BO116)</x:f>
        <x:v>0</x:v>
      </x:c>
      <x:c r="G116" s="182" t="n">
        <x:f>MAX(0,Inputs!$B$12-SUM(J116,P116,V116,AB116,AH116,AN116,AT116,AZ116,BF116,BL116))</x:f>
        <x:v>1150</x:v>
      </x:c>
      <x:c r="H116" s="180" t="n">
        <x:f>M115</x:f>
        <x:v>0</x:v>
      </x:c>
      <x:c r="I116" s="180" t="n">
        <x:f>IF(H116&lt;=0,0,H116*IFERROR(INDEX(Inputs!$E$15:$E$24,MATCH(1,Inputs!$K$15:$K$24,0)),0)/12)</x:f>
        <x:v>0</x:v>
      </x:c>
      <x:c r="J116" s="180" t="n">
        <x:f>MIN(H116+I116,IF(H116&gt;0,IFERROR(INDEX(Inputs!$H$15:$H$24,MATCH(1,Inputs!$K$15:$K$24,0)),0),0))</x:f>
        <x:v>0</x:v>
      </x:c>
      <x:c r="K116" s="180" t="n">
        <x:f>MAX(0,H116+I116-J116)</x:f>
        <x:v>0</x:v>
      </x:c>
      <x:c r="L116" s="180" t="n">
        <x:f>MIN(K116,MAX(0,$G116-0))</x:f>
        <x:v>0</x:v>
      </x:c>
      <x:c r="M116" s="180" t="n">
        <x:f>MAX(0,K116-L116)</x:f>
        <x:v>0</x:v>
      </x:c>
      <x:c r="N116" s="180" t="n">
        <x:f>S115</x:f>
        <x:v>0</x:v>
      </x:c>
      <x:c r="O116" s="180" t="n">
        <x:f>IF(N116&lt;=0,0,N116*IFERROR(INDEX(Inputs!$E$15:$E$24,MATCH(2,Inputs!$K$15:$K$24,0)),0)/12)</x:f>
        <x:v>0</x:v>
      </x:c>
      <x:c r="P116" s="180" t="n">
        <x:f>MIN(N116+O116,IF(N116&gt;0,IFERROR(INDEX(Inputs!$H$15:$H$24,MATCH(2,Inputs!$K$15:$K$24,0)),0),0))</x:f>
        <x:v>0</x:v>
      </x:c>
      <x:c r="Q116" s="180" t="n">
        <x:f>MAX(0,N116+O116-P116)</x:f>
        <x:v>0</x:v>
      </x:c>
      <x:c r="R116" s="180" t="n">
        <x:f>MIN(Q116,MAX(0,$G116-SUM(K116)))</x:f>
        <x:v>0</x:v>
      </x:c>
      <x:c r="S116" s="180" t="n">
        <x:f>MAX(0,Q116-R116)</x:f>
        <x:v>0</x:v>
      </x:c>
      <x:c r="T116" s="180" t="n">
        <x:f>Y115</x:f>
        <x:v>0</x:v>
      </x:c>
      <x:c r="U116" s="180" t="n">
        <x:f>IF(T116&lt;=0,0,T116*IFERROR(INDEX(Inputs!$E$15:$E$24,MATCH(3,Inputs!$K$15:$K$24,0)),0)/12)</x:f>
        <x:v>0</x:v>
      </x:c>
      <x:c r="V116" s="180" t="n">
        <x:f>MIN(T116+U116,IF(T116&gt;0,IFERROR(INDEX(Inputs!$H$15:$H$24,MATCH(3,Inputs!$K$15:$K$24,0)),0),0))</x:f>
        <x:v>0</x:v>
      </x:c>
      <x:c r="W116" s="180" t="n">
        <x:f>MAX(0,T116+U116-V116)</x:f>
        <x:v>0</x:v>
      </x:c>
      <x:c r="X116" s="180" t="n">
        <x:f>MIN(W116,MAX(0,$G116-SUM(K116,Q116)))</x:f>
        <x:v>0</x:v>
      </x:c>
      <x:c r="Y116" s="180" t="n">
        <x:f>MAX(0,W116-X116)</x:f>
        <x:v>0</x:v>
      </x:c>
      <x:c r="Z116" s="180" t="n">
        <x:f>AE115</x:f>
        <x:v>0</x:v>
      </x:c>
      <x:c r="AA116" s="180" t="n">
        <x:f>IF(Z116&lt;=0,0,Z116*IFERROR(INDEX(Inputs!$E$15:$E$24,MATCH(4,Inputs!$K$15:$K$24,0)),0)/12)</x:f>
        <x:v>0</x:v>
      </x:c>
      <x:c r="AB116" s="180" t="n">
        <x:f>MIN(Z116+AA116,IF(Z116&gt;0,IFERROR(INDEX(Inputs!$H$15:$H$24,MATCH(4,Inputs!$K$15:$K$24,0)),0),0))</x:f>
        <x:v>0</x:v>
      </x:c>
      <x:c r="AC116" s="180" t="n">
        <x:f>MAX(0,Z116+AA116-AB116)</x:f>
        <x:v>0</x:v>
      </x:c>
      <x:c r="AD116" s="180" t="n">
        <x:f>MIN(AC116,MAX(0,$G116-SUM(K116,Q116,W116)))</x:f>
        <x:v>0</x:v>
      </x:c>
      <x:c r="AE116" s="180" t="n">
        <x:f>MAX(0,AC116-AD116)</x:f>
        <x:v>0</x:v>
      </x:c>
      <x:c r="AF116" s="180" t="n">
        <x:f>AK115</x:f>
        <x:v>0</x:v>
      </x:c>
      <x:c r="AG116" s="180" t="n">
        <x:f>IF(AF116&lt;=0,0,AF116*IFERROR(INDEX(Inputs!$E$15:$E$24,MATCH(5,Inputs!$K$15:$K$24,0)),0)/12)</x:f>
        <x:v>0</x:v>
      </x:c>
      <x:c r="AH116" s="180" t="n">
        <x:f>MIN(AF116+AG116,IF(AF116&gt;0,IFERROR(INDEX(Inputs!$H$15:$H$24,MATCH(5,Inputs!$K$15:$K$24,0)),0),0))</x:f>
        <x:v>0</x:v>
      </x:c>
      <x:c r="AI116" s="180" t="n">
        <x:f>MAX(0,AF116+AG116-AH116)</x:f>
        <x:v>0</x:v>
      </x:c>
      <x:c r="AJ116" s="180" t="n">
        <x:f>MIN(AI116,MAX(0,$G116-SUM(K116,Q116,W116,AC116)))</x:f>
        <x:v>0</x:v>
      </x:c>
      <x:c r="AK116" s="180" t="n">
        <x:f>MAX(0,AI116-AJ116)</x:f>
        <x:v>0</x:v>
      </x:c>
      <x:c r="AL116" s="180" t="n">
        <x:f>AQ115</x:f>
        <x:v>0</x:v>
      </x:c>
      <x:c r="AM116" s="180" t="n">
        <x:f>IF(AL116&lt;=0,0,AL116*IFERROR(INDEX(Inputs!$E$15:$E$24,MATCH(6,Inputs!$K$15:$K$24,0)),0)/12)</x:f>
        <x:v>0</x:v>
      </x:c>
      <x:c r="AN116" s="180" t="n">
        <x:f>MIN(AL116+AM116,IF(AL116&gt;0,IFERROR(INDEX(Inputs!$H$15:$H$24,MATCH(6,Inputs!$K$15:$K$24,0)),0),0))</x:f>
        <x:v>0</x:v>
      </x:c>
      <x:c r="AO116" s="180" t="n">
        <x:f>MAX(0,AL116+AM116-AN116)</x:f>
        <x:v>0</x:v>
      </x:c>
      <x:c r="AP116" s="180" t="n">
        <x:f>MIN(AO116,MAX(0,$G116-SUM(K116,Q116,W116,AC116,AI116)))</x:f>
        <x:v>0</x:v>
      </x:c>
      <x:c r="AQ116" s="180" t="n">
        <x:f>MAX(0,AO116-AP116)</x:f>
        <x:v>0</x:v>
      </x:c>
      <x:c r="AR116" s="180" t="n">
        <x:f>AW115</x:f>
        <x:v>0</x:v>
      </x:c>
      <x:c r="AS116" s="180" t="n">
        <x:f>IF(AR116&lt;=0,0,AR116*IFERROR(INDEX(Inputs!$E$15:$E$24,MATCH(7,Inputs!$K$15:$K$24,0)),0)/12)</x:f>
        <x:v>0</x:v>
      </x:c>
      <x:c r="AT116" s="180" t="n">
        <x:f>MIN(AR116+AS116,IF(AR116&gt;0,IFERROR(INDEX(Inputs!$H$15:$H$24,MATCH(7,Inputs!$K$15:$K$24,0)),0),0))</x:f>
        <x:v>0</x:v>
      </x:c>
      <x:c r="AU116" s="180" t="n">
        <x:f>MAX(0,AR116+AS116-AT116)</x:f>
        <x:v>0</x:v>
      </x:c>
      <x:c r="AV116" s="180" t="n">
        <x:f>MIN(AU116,MAX(0,$G116-SUM(K116,Q116,W116,AC116,AI116,AO116)))</x:f>
        <x:v>0</x:v>
      </x:c>
      <x:c r="AW116" s="180" t="n">
        <x:f>MAX(0,AU116-AV116)</x:f>
        <x:v>0</x:v>
      </x:c>
      <x:c r="AX116" s="180" t="n">
        <x:f>BC115</x:f>
        <x:v>0</x:v>
      </x:c>
      <x:c r="AY116" s="180" t="n">
        <x:f>IF(AX116&lt;=0,0,AX116*IFERROR(INDEX(Inputs!$E$15:$E$24,MATCH(8,Inputs!$K$15:$K$24,0)),0)/12)</x:f>
        <x:v>0</x:v>
      </x:c>
      <x:c r="AZ116" s="180" t="n">
        <x:f>MIN(AX116+AY116,IF(AX116&gt;0,IFERROR(INDEX(Inputs!$H$15:$H$24,MATCH(8,Inputs!$K$15:$K$24,0)),0),0))</x:f>
        <x:v>0</x:v>
      </x:c>
      <x:c r="BA116" s="180" t="n">
        <x:f>MAX(0,AX116+AY116-AZ116)</x:f>
        <x:v>0</x:v>
      </x:c>
      <x:c r="BB116" s="180" t="n">
        <x:f>MIN(BA116,MAX(0,$G116-SUM(K116,Q116,W116,AC116,AI116,AO116,AU116)))</x:f>
        <x:v>0</x:v>
      </x:c>
      <x:c r="BC116" s="180" t="n">
        <x:f>MAX(0,BA116-BB116)</x:f>
        <x:v>0</x:v>
      </x:c>
      <x:c r="BD116" s="180" t="n">
        <x:f>BI115</x:f>
        <x:v>0</x:v>
      </x:c>
      <x:c r="BE116" s="180" t="n">
        <x:f>IF(BD116&lt;=0,0,BD116*IFERROR(INDEX(Inputs!$E$15:$E$24,MATCH(9,Inputs!$K$15:$K$24,0)),0)/12)</x:f>
        <x:v>0</x:v>
      </x:c>
      <x:c r="BF116" s="180" t="n">
        <x:f>MIN(BD116+BE116,IF(BD116&gt;0,IFERROR(INDEX(Inputs!$H$15:$H$24,MATCH(9,Inputs!$K$15:$K$24,0)),0),0))</x:f>
        <x:v>0</x:v>
      </x:c>
      <x:c r="BG116" s="180" t="n">
        <x:f>MAX(0,BD116+BE116-BF116)</x:f>
        <x:v>0</x:v>
      </x:c>
      <x:c r="BH116" s="180" t="n">
        <x:f>MIN(BG116,MAX(0,$G116-SUM(K116,Q116,W116,AC116,AI116,AO116,AU116,BA116)))</x:f>
        <x:v>0</x:v>
      </x:c>
      <x:c r="BI116" s="180" t="n">
        <x:f>MAX(0,BG116-BH116)</x:f>
        <x:v>0</x:v>
      </x:c>
      <x:c r="BJ116" s="180" t="n">
        <x:f>BO115</x:f>
        <x:v>0</x:v>
      </x:c>
      <x:c r="BK116" s="180" t="n">
        <x:f>IF(BJ116&lt;=0,0,BJ116*IFERROR(INDEX(Inputs!$E$15:$E$24,MATCH(10,Inputs!$K$15:$K$24,0)),0)/12)</x:f>
        <x:v>0</x:v>
      </x:c>
      <x:c r="BL116" s="180" t="n">
        <x:f>MIN(BJ116+BK116,IF(BJ116&gt;0,IFERROR(INDEX(Inputs!$H$15:$H$24,MATCH(10,Inputs!$K$15:$K$24,0)),0),0))</x:f>
        <x:v>0</x:v>
      </x:c>
      <x:c r="BM116" s="180" t="n">
        <x:f>MAX(0,BJ116+BK116-BL116)</x:f>
        <x:v>0</x:v>
      </x:c>
      <x:c r="BN116" s="180" t="n">
        <x:f>MIN(BM116,MAX(0,$G116-SUM(K116,Q116,W116,AC116,AI116,AO116,AU116,BA116,BG116)))</x:f>
        <x:v>0</x:v>
      </x:c>
      <x:c r="BO116" s="192" t="n">
        <x:f>MAX(0,BM116-BN116)</x:f>
        <x:v>0</x:v>
      </x:c>
    </x:row>
    <x:row r="117">
      <x:c r="A117" s="191" t="n">
        <x:f>110</x:f>
        <x:v>110</x:v>
      </x:c>
      <x:c r="B117" s="178" t="n">
        <x:f>EDATE(Inputs!$B$4,A117-1)</x:f>
        <x:v>49536</x:v>
      </x:c>
      <x:c r="C117" s="182" t="n">
        <x:f>SUM(H117,N117,T117,Z117,AF117,AL117,AR117,AX117,BD117,BJ117)</x:f>
        <x:v>0</x:v>
      </x:c>
      <x:c r="D117" s="182" t="n">
        <x:f>SUM(I117,O117,U117,AA117,AG117,AM117,AS117,AY117,BE117,BK117)</x:f>
        <x:v>0</x:v>
      </x:c>
      <x:c r="E117" s="182" t="n">
        <x:f>SUM(J117,P117,V117,AB117,AH117,AN117,AT117,AZ117,BF117,BL117)+SUM(L117,R117,X117,AD117,AJ117,AP117,AV117,BB117,BH117,BN117)</x:f>
        <x:v>0</x:v>
      </x:c>
      <x:c r="F117" s="182" t="n">
        <x:f>SUM(M117,S117,Y117,AE117,AK117,AQ117,AW117,BC117,BI117,BO117)</x:f>
        <x:v>0</x:v>
      </x:c>
      <x:c r="G117" s="182" t="n">
        <x:f>MAX(0,Inputs!$B$12-SUM(J117,P117,V117,AB117,AH117,AN117,AT117,AZ117,BF117,BL117))</x:f>
        <x:v>1150</x:v>
      </x:c>
      <x:c r="H117" s="180" t="n">
        <x:f>M116</x:f>
        <x:v>0</x:v>
      </x:c>
      <x:c r="I117" s="180" t="n">
        <x:f>IF(H117&lt;=0,0,H117*IFERROR(INDEX(Inputs!$E$15:$E$24,MATCH(1,Inputs!$K$15:$K$24,0)),0)/12)</x:f>
        <x:v>0</x:v>
      </x:c>
      <x:c r="J117" s="180" t="n">
        <x:f>MIN(H117+I117,IF(H117&gt;0,IFERROR(INDEX(Inputs!$H$15:$H$24,MATCH(1,Inputs!$K$15:$K$24,0)),0),0))</x:f>
        <x:v>0</x:v>
      </x:c>
      <x:c r="K117" s="180" t="n">
        <x:f>MAX(0,H117+I117-J117)</x:f>
        <x:v>0</x:v>
      </x:c>
      <x:c r="L117" s="180" t="n">
        <x:f>MIN(K117,MAX(0,$G117-0))</x:f>
        <x:v>0</x:v>
      </x:c>
      <x:c r="M117" s="180" t="n">
        <x:f>MAX(0,K117-L117)</x:f>
        <x:v>0</x:v>
      </x:c>
      <x:c r="N117" s="180" t="n">
        <x:f>S116</x:f>
        <x:v>0</x:v>
      </x:c>
      <x:c r="O117" s="180" t="n">
        <x:f>IF(N117&lt;=0,0,N117*IFERROR(INDEX(Inputs!$E$15:$E$24,MATCH(2,Inputs!$K$15:$K$24,0)),0)/12)</x:f>
        <x:v>0</x:v>
      </x:c>
      <x:c r="P117" s="180" t="n">
        <x:f>MIN(N117+O117,IF(N117&gt;0,IFERROR(INDEX(Inputs!$H$15:$H$24,MATCH(2,Inputs!$K$15:$K$24,0)),0),0))</x:f>
        <x:v>0</x:v>
      </x:c>
      <x:c r="Q117" s="180" t="n">
        <x:f>MAX(0,N117+O117-P117)</x:f>
        <x:v>0</x:v>
      </x:c>
      <x:c r="R117" s="180" t="n">
        <x:f>MIN(Q117,MAX(0,$G117-SUM(K117)))</x:f>
        <x:v>0</x:v>
      </x:c>
      <x:c r="S117" s="180" t="n">
        <x:f>MAX(0,Q117-R117)</x:f>
        <x:v>0</x:v>
      </x:c>
      <x:c r="T117" s="180" t="n">
        <x:f>Y116</x:f>
        <x:v>0</x:v>
      </x:c>
      <x:c r="U117" s="180" t="n">
        <x:f>IF(T117&lt;=0,0,T117*IFERROR(INDEX(Inputs!$E$15:$E$24,MATCH(3,Inputs!$K$15:$K$24,0)),0)/12)</x:f>
        <x:v>0</x:v>
      </x:c>
      <x:c r="V117" s="180" t="n">
        <x:f>MIN(T117+U117,IF(T117&gt;0,IFERROR(INDEX(Inputs!$H$15:$H$24,MATCH(3,Inputs!$K$15:$K$24,0)),0),0))</x:f>
        <x:v>0</x:v>
      </x:c>
      <x:c r="W117" s="180" t="n">
        <x:f>MAX(0,T117+U117-V117)</x:f>
        <x:v>0</x:v>
      </x:c>
      <x:c r="X117" s="180" t="n">
        <x:f>MIN(W117,MAX(0,$G117-SUM(K117,Q117)))</x:f>
        <x:v>0</x:v>
      </x:c>
      <x:c r="Y117" s="180" t="n">
        <x:f>MAX(0,W117-X117)</x:f>
        <x:v>0</x:v>
      </x:c>
      <x:c r="Z117" s="180" t="n">
        <x:f>AE116</x:f>
        <x:v>0</x:v>
      </x:c>
      <x:c r="AA117" s="180" t="n">
        <x:f>IF(Z117&lt;=0,0,Z117*IFERROR(INDEX(Inputs!$E$15:$E$24,MATCH(4,Inputs!$K$15:$K$24,0)),0)/12)</x:f>
        <x:v>0</x:v>
      </x:c>
      <x:c r="AB117" s="180" t="n">
        <x:f>MIN(Z117+AA117,IF(Z117&gt;0,IFERROR(INDEX(Inputs!$H$15:$H$24,MATCH(4,Inputs!$K$15:$K$24,0)),0),0))</x:f>
        <x:v>0</x:v>
      </x:c>
      <x:c r="AC117" s="180" t="n">
        <x:f>MAX(0,Z117+AA117-AB117)</x:f>
        <x:v>0</x:v>
      </x:c>
      <x:c r="AD117" s="180" t="n">
        <x:f>MIN(AC117,MAX(0,$G117-SUM(K117,Q117,W117)))</x:f>
        <x:v>0</x:v>
      </x:c>
      <x:c r="AE117" s="180" t="n">
        <x:f>MAX(0,AC117-AD117)</x:f>
        <x:v>0</x:v>
      </x:c>
      <x:c r="AF117" s="180" t="n">
        <x:f>AK116</x:f>
        <x:v>0</x:v>
      </x:c>
      <x:c r="AG117" s="180" t="n">
        <x:f>IF(AF117&lt;=0,0,AF117*IFERROR(INDEX(Inputs!$E$15:$E$24,MATCH(5,Inputs!$K$15:$K$24,0)),0)/12)</x:f>
        <x:v>0</x:v>
      </x:c>
      <x:c r="AH117" s="180" t="n">
        <x:f>MIN(AF117+AG117,IF(AF117&gt;0,IFERROR(INDEX(Inputs!$H$15:$H$24,MATCH(5,Inputs!$K$15:$K$24,0)),0),0))</x:f>
        <x:v>0</x:v>
      </x:c>
      <x:c r="AI117" s="180" t="n">
        <x:f>MAX(0,AF117+AG117-AH117)</x:f>
        <x:v>0</x:v>
      </x:c>
      <x:c r="AJ117" s="180" t="n">
        <x:f>MIN(AI117,MAX(0,$G117-SUM(K117,Q117,W117,AC117)))</x:f>
        <x:v>0</x:v>
      </x:c>
      <x:c r="AK117" s="180" t="n">
        <x:f>MAX(0,AI117-AJ117)</x:f>
        <x:v>0</x:v>
      </x:c>
      <x:c r="AL117" s="180" t="n">
        <x:f>AQ116</x:f>
        <x:v>0</x:v>
      </x:c>
      <x:c r="AM117" s="180" t="n">
        <x:f>IF(AL117&lt;=0,0,AL117*IFERROR(INDEX(Inputs!$E$15:$E$24,MATCH(6,Inputs!$K$15:$K$24,0)),0)/12)</x:f>
        <x:v>0</x:v>
      </x:c>
      <x:c r="AN117" s="180" t="n">
        <x:f>MIN(AL117+AM117,IF(AL117&gt;0,IFERROR(INDEX(Inputs!$H$15:$H$24,MATCH(6,Inputs!$K$15:$K$24,0)),0),0))</x:f>
        <x:v>0</x:v>
      </x:c>
      <x:c r="AO117" s="180" t="n">
        <x:f>MAX(0,AL117+AM117-AN117)</x:f>
        <x:v>0</x:v>
      </x:c>
      <x:c r="AP117" s="180" t="n">
        <x:f>MIN(AO117,MAX(0,$G117-SUM(K117,Q117,W117,AC117,AI117)))</x:f>
        <x:v>0</x:v>
      </x:c>
      <x:c r="AQ117" s="180" t="n">
        <x:f>MAX(0,AO117-AP117)</x:f>
        <x:v>0</x:v>
      </x:c>
      <x:c r="AR117" s="180" t="n">
        <x:f>AW116</x:f>
        <x:v>0</x:v>
      </x:c>
      <x:c r="AS117" s="180" t="n">
        <x:f>IF(AR117&lt;=0,0,AR117*IFERROR(INDEX(Inputs!$E$15:$E$24,MATCH(7,Inputs!$K$15:$K$24,0)),0)/12)</x:f>
        <x:v>0</x:v>
      </x:c>
      <x:c r="AT117" s="180" t="n">
        <x:f>MIN(AR117+AS117,IF(AR117&gt;0,IFERROR(INDEX(Inputs!$H$15:$H$24,MATCH(7,Inputs!$K$15:$K$24,0)),0),0))</x:f>
        <x:v>0</x:v>
      </x:c>
      <x:c r="AU117" s="180" t="n">
        <x:f>MAX(0,AR117+AS117-AT117)</x:f>
        <x:v>0</x:v>
      </x:c>
      <x:c r="AV117" s="180" t="n">
        <x:f>MIN(AU117,MAX(0,$G117-SUM(K117,Q117,W117,AC117,AI117,AO117)))</x:f>
        <x:v>0</x:v>
      </x:c>
      <x:c r="AW117" s="180" t="n">
        <x:f>MAX(0,AU117-AV117)</x:f>
        <x:v>0</x:v>
      </x:c>
      <x:c r="AX117" s="180" t="n">
        <x:f>BC116</x:f>
        <x:v>0</x:v>
      </x:c>
      <x:c r="AY117" s="180" t="n">
        <x:f>IF(AX117&lt;=0,0,AX117*IFERROR(INDEX(Inputs!$E$15:$E$24,MATCH(8,Inputs!$K$15:$K$24,0)),0)/12)</x:f>
        <x:v>0</x:v>
      </x:c>
      <x:c r="AZ117" s="180" t="n">
        <x:f>MIN(AX117+AY117,IF(AX117&gt;0,IFERROR(INDEX(Inputs!$H$15:$H$24,MATCH(8,Inputs!$K$15:$K$24,0)),0),0))</x:f>
        <x:v>0</x:v>
      </x:c>
      <x:c r="BA117" s="180" t="n">
        <x:f>MAX(0,AX117+AY117-AZ117)</x:f>
        <x:v>0</x:v>
      </x:c>
      <x:c r="BB117" s="180" t="n">
        <x:f>MIN(BA117,MAX(0,$G117-SUM(K117,Q117,W117,AC117,AI117,AO117,AU117)))</x:f>
        <x:v>0</x:v>
      </x:c>
      <x:c r="BC117" s="180" t="n">
        <x:f>MAX(0,BA117-BB117)</x:f>
        <x:v>0</x:v>
      </x:c>
      <x:c r="BD117" s="180" t="n">
        <x:f>BI116</x:f>
        <x:v>0</x:v>
      </x:c>
      <x:c r="BE117" s="180" t="n">
        <x:f>IF(BD117&lt;=0,0,BD117*IFERROR(INDEX(Inputs!$E$15:$E$24,MATCH(9,Inputs!$K$15:$K$24,0)),0)/12)</x:f>
        <x:v>0</x:v>
      </x:c>
      <x:c r="BF117" s="180" t="n">
        <x:f>MIN(BD117+BE117,IF(BD117&gt;0,IFERROR(INDEX(Inputs!$H$15:$H$24,MATCH(9,Inputs!$K$15:$K$24,0)),0),0))</x:f>
        <x:v>0</x:v>
      </x:c>
      <x:c r="BG117" s="180" t="n">
        <x:f>MAX(0,BD117+BE117-BF117)</x:f>
        <x:v>0</x:v>
      </x:c>
      <x:c r="BH117" s="180" t="n">
        <x:f>MIN(BG117,MAX(0,$G117-SUM(K117,Q117,W117,AC117,AI117,AO117,AU117,BA117)))</x:f>
        <x:v>0</x:v>
      </x:c>
      <x:c r="BI117" s="180" t="n">
        <x:f>MAX(0,BG117-BH117)</x:f>
        <x:v>0</x:v>
      </x:c>
      <x:c r="BJ117" s="180" t="n">
        <x:f>BO116</x:f>
        <x:v>0</x:v>
      </x:c>
      <x:c r="BK117" s="180" t="n">
        <x:f>IF(BJ117&lt;=0,0,BJ117*IFERROR(INDEX(Inputs!$E$15:$E$24,MATCH(10,Inputs!$K$15:$K$24,0)),0)/12)</x:f>
        <x:v>0</x:v>
      </x:c>
      <x:c r="BL117" s="180" t="n">
        <x:f>MIN(BJ117+BK117,IF(BJ117&gt;0,IFERROR(INDEX(Inputs!$H$15:$H$24,MATCH(10,Inputs!$K$15:$K$24,0)),0),0))</x:f>
        <x:v>0</x:v>
      </x:c>
      <x:c r="BM117" s="180" t="n">
        <x:f>MAX(0,BJ117+BK117-BL117)</x:f>
        <x:v>0</x:v>
      </x:c>
      <x:c r="BN117" s="180" t="n">
        <x:f>MIN(BM117,MAX(0,$G117-SUM(K117,Q117,W117,AC117,AI117,AO117,AU117,BA117,BG117)))</x:f>
        <x:v>0</x:v>
      </x:c>
      <x:c r="BO117" s="192" t="n">
        <x:f>MAX(0,BM117-BN117)</x:f>
        <x:v>0</x:v>
      </x:c>
    </x:row>
    <x:row r="118">
      <x:c r="A118" s="191" t="n">
        <x:f>111</x:f>
        <x:v>111</x:v>
      </x:c>
      <x:c r="B118" s="178" t="n">
        <x:f>EDATE(Inputs!$B$4,A118-1)</x:f>
        <x:v>49567</x:v>
      </x:c>
      <x:c r="C118" s="182" t="n">
        <x:f>SUM(H118,N118,T118,Z118,AF118,AL118,AR118,AX118,BD118,BJ118)</x:f>
        <x:v>0</x:v>
      </x:c>
      <x:c r="D118" s="182" t="n">
        <x:f>SUM(I118,O118,U118,AA118,AG118,AM118,AS118,AY118,BE118,BK118)</x:f>
        <x:v>0</x:v>
      </x:c>
      <x:c r="E118" s="182" t="n">
        <x:f>SUM(J118,P118,V118,AB118,AH118,AN118,AT118,AZ118,BF118,BL118)+SUM(L118,R118,X118,AD118,AJ118,AP118,AV118,BB118,BH118,BN118)</x:f>
        <x:v>0</x:v>
      </x:c>
      <x:c r="F118" s="182" t="n">
        <x:f>SUM(M118,S118,Y118,AE118,AK118,AQ118,AW118,BC118,BI118,BO118)</x:f>
        <x:v>0</x:v>
      </x:c>
      <x:c r="G118" s="182" t="n">
        <x:f>MAX(0,Inputs!$B$12-SUM(J118,P118,V118,AB118,AH118,AN118,AT118,AZ118,BF118,BL118))</x:f>
        <x:v>1150</x:v>
      </x:c>
      <x:c r="H118" s="180" t="n">
        <x:f>M117</x:f>
        <x:v>0</x:v>
      </x:c>
      <x:c r="I118" s="180" t="n">
        <x:f>IF(H118&lt;=0,0,H118*IFERROR(INDEX(Inputs!$E$15:$E$24,MATCH(1,Inputs!$K$15:$K$24,0)),0)/12)</x:f>
        <x:v>0</x:v>
      </x:c>
      <x:c r="J118" s="180" t="n">
        <x:f>MIN(H118+I118,IF(H118&gt;0,IFERROR(INDEX(Inputs!$H$15:$H$24,MATCH(1,Inputs!$K$15:$K$24,0)),0),0))</x:f>
        <x:v>0</x:v>
      </x:c>
      <x:c r="K118" s="180" t="n">
        <x:f>MAX(0,H118+I118-J118)</x:f>
        <x:v>0</x:v>
      </x:c>
      <x:c r="L118" s="180" t="n">
        <x:f>MIN(K118,MAX(0,$G118-0))</x:f>
        <x:v>0</x:v>
      </x:c>
      <x:c r="M118" s="180" t="n">
        <x:f>MAX(0,K118-L118)</x:f>
        <x:v>0</x:v>
      </x:c>
      <x:c r="N118" s="180" t="n">
        <x:f>S117</x:f>
        <x:v>0</x:v>
      </x:c>
      <x:c r="O118" s="180" t="n">
        <x:f>IF(N118&lt;=0,0,N118*IFERROR(INDEX(Inputs!$E$15:$E$24,MATCH(2,Inputs!$K$15:$K$24,0)),0)/12)</x:f>
        <x:v>0</x:v>
      </x:c>
      <x:c r="P118" s="180" t="n">
        <x:f>MIN(N118+O118,IF(N118&gt;0,IFERROR(INDEX(Inputs!$H$15:$H$24,MATCH(2,Inputs!$K$15:$K$24,0)),0),0))</x:f>
        <x:v>0</x:v>
      </x:c>
      <x:c r="Q118" s="180" t="n">
        <x:f>MAX(0,N118+O118-P118)</x:f>
        <x:v>0</x:v>
      </x:c>
      <x:c r="R118" s="180" t="n">
        <x:f>MIN(Q118,MAX(0,$G118-SUM(K118)))</x:f>
        <x:v>0</x:v>
      </x:c>
      <x:c r="S118" s="180" t="n">
        <x:f>MAX(0,Q118-R118)</x:f>
        <x:v>0</x:v>
      </x:c>
      <x:c r="T118" s="180" t="n">
        <x:f>Y117</x:f>
        <x:v>0</x:v>
      </x:c>
      <x:c r="U118" s="180" t="n">
        <x:f>IF(T118&lt;=0,0,T118*IFERROR(INDEX(Inputs!$E$15:$E$24,MATCH(3,Inputs!$K$15:$K$24,0)),0)/12)</x:f>
        <x:v>0</x:v>
      </x:c>
      <x:c r="V118" s="180" t="n">
        <x:f>MIN(T118+U118,IF(T118&gt;0,IFERROR(INDEX(Inputs!$H$15:$H$24,MATCH(3,Inputs!$K$15:$K$24,0)),0),0))</x:f>
        <x:v>0</x:v>
      </x:c>
      <x:c r="W118" s="180" t="n">
        <x:f>MAX(0,T118+U118-V118)</x:f>
        <x:v>0</x:v>
      </x:c>
      <x:c r="X118" s="180" t="n">
        <x:f>MIN(W118,MAX(0,$G118-SUM(K118,Q118)))</x:f>
        <x:v>0</x:v>
      </x:c>
      <x:c r="Y118" s="180" t="n">
        <x:f>MAX(0,W118-X118)</x:f>
        <x:v>0</x:v>
      </x:c>
      <x:c r="Z118" s="180" t="n">
        <x:f>AE117</x:f>
        <x:v>0</x:v>
      </x:c>
      <x:c r="AA118" s="180" t="n">
        <x:f>IF(Z118&lt;=0,0,Z118*IFERROR(INDEX(Inputs!$E$15:$E$24,MATCH(4,Inputs!$K$15:$K$24,0)),0)/12)</x:f>
        <x:v>0</x:v>
      </x:c>
      <x:c r="AB118" s="180" t="n">
        <x:f>MIN(Z118+AA118,IF(Z118&gt;0,IFERROR(INDEX(Inputs!$H$15:$H$24,MATCH(4,Inputs!$K$15:$K$24,0)),0),0))</x:f>
        <x:v>0</x:v>
      </x:c>
      <x:c r="AC118" s="180" t="n">
        <x:f>MAX(0,Z118+AA118-AB118)</x:f>
        <x:v>0</x:v>
      </x:c>
      <x:c r="AD118" s="180" t="n">
        <x:f>MIN(AC118,MAX(0,$G118-SUM(K118,Q118,W118)))</x:f>
        <x:v>0</x:v>
      </x:c>
      <x:c r="AE118" s="180" t="n">
        <x:f>MAX(0,AC118-AD118)</x:f>
        <x:v>0</x:v>
      </x:c>
      <x:c r="AF118" s="180" t="n">
        <x:f>AK117</x:f>
        <x:v>0</x:v>
      </x:c>
      <x:c r="AG118" s="180" t="n">
        <x:f>IF(AF118&lt;=0,0,AF118*IFERROR(INDEX(Inputs!$E$15:$E$24,MATCH(5,Inputs!$K$15:$K$24,0)),0)/12)</x:f>
        <x:v>0</x:v>
      </x:c>
      <x:c r="AH118" s="180" t="n">
        <x:f>MIN(AF118+AG118,IF(AF118&gt;0,IFERROR(INDEX(Inputs!$H$15:$H$24,MATCH(5,Inputs!$K$15:$K$24,0)),0),0))</x:f>
        <x:v>0</x:v>
      </x:c>
      <x:c r="AI118" s="180" t="n">
        <x:f>MAX(0,AF118+AG118-AH118)</x:f>
        <x:v>0</x:v>
      </x:c>
      <x:c r="AJ118" s="180" t="n">
        <x:f>MIN(AI118,MAX(0,$G118-SUM(K118,Q118,W118,AC118)))</x:f>
        <x:v>0</x:v>
      </x:c>
      <x:c r="AK118" s="180" t="n">
        <x:f>MAX(0,AI118-AJ118)</x:f>
        <x:v>0</x:v>
      </x:c>
      <x:c r="AL118" s="180" t="n">
        <x:f>AQ117</x:f>
        <x:v>0</x:v>
      </x:c>
      <x:c r="AM118" s="180" t="n">
        <x:f>IF(AL118&lt;=0,0,AL118*IFERROR(INDEX(Inputs!$E$15:$E$24,MATCH(6,Inputs!$K$15:$K$24,0)),0)/12)</x:f>
        <x:v>0</x:v>
      </x:c>
      <x:c r="AN118" s="180" t="n">
        <x:f>MIN(AL118+AM118,IF(AL118&gt;0,IFERROR(INDEX(Inputs!$H$15:$H$24,MATCH(6,Inputs!$K$15:$K$24,0)),0),0))</x:f>
        <x:v>0</x:v>
      </x:c>
      <x:c r="AO118" s="180" t="n">
        <x:f>MAX(0,AL118+AM118-AN118)</x:f>
        <x:v>0</x:v>
      </x:c>
      <x:c r="AP118" s="180" t="n">
        <x:f>MIN(AO118,MAX(0,$G118-SUM(K118,Q118,W118,AC118,AI118)))</x:f>
        <x:v>0</x:v>
      </x:c>
      <x:c r="AQ118" s="180" t="n">
        <x:f>MAX(0,AO118-AP118)</x:f>
        <x:v>0</x:v>
      </x:c>
      <x:c r="AR118" s="180" t="n">
        <x:f>AW117</x:f>
        <x:v>0</x:v>
      </x:c>
      <x:c r="AS118" s="180" t="n">
        <x:f>IF(AR118&lt;=0,0,AR118*IFERROR(INDEX(Inputs!$E$15:$E$24,MATCH(7,Inputs!$K$15:$K$24,0)),0)/12)</x:f>
        <x:v>0</x:v>
      </x:c>
      <x:c r="AT118" s="180" t="n">
        <x:f>MIN(AR118+AS118,IF(AR118&gt;0,IFERROR(INDEX(Inputs!$H$15:$H$24,MATCH(7,Inputs!$K$15:$K$24,0)),0),0))</x:f>
        <x:v>0</x:v>
      </x:c>
      <x:c r="AU118" s="180" t="n">
        <x:f>MAX(0,AR118+AS118-AT118)</x:f>
        <x:v>0</x:v>
      </x:c>
      <x:c r="AV118" s="180" t="n">
        <x:f>MIN(AU118,MAX(0,$G118-SUM(K118,Q118,W118,AC118,AI118,AO118)))</x:f>
        <x:v>0</x:v>
      </x:c>
      <x:c r="AW118" s="180" t="n">
        <x:f>MAX(0,AU118-AV118)</x:f>
        <x:v>0</x:v>
      </x:c>
      <x:c r="AX118" s="180" t="n">
        <x:f>BC117</x:f>
        <x:v>0</x:v>
      </x:c>
      <x:c r="AY118" s="180" t="n">
        <x:f>IF(AX118&lt;=0,0,AX118*IFERROR(INDEX(Inputs!$E$15:$E$24,MATCH(8,Inputs!$K$15:$K$24,0)),0)/12)</x:f>
        <x:v>0</x:v>
      </x:c>
      <x:c r="AZ118" s="180" t="n">
        <x:f>MIN(AX118+AY118,IF(AX118&gt;0,IFERROR(INDEX(Inputs!$H$15:$H$24,MATCH(8,Inputs!$K$15:$K$24,0)),0),0))</x:f>
        <x:v>0</x:v>
      </x:c>
      <x:c r="BA118" s="180" t="n">
        <x:f>MAX(0,AX118+AY118-AZ118)</x:f>
        <x:v>0</x:v>
      </x:c>
      <x:c r="BB118" s="180" t="n">
        <x:f>MIN(BA118,MAX(0,$G118-SUM(K118,Q118,W118,AC118,AI118,AO118,AU118)))</x:f>
        <x:v>0</x:v>
      </x:c>
      <x:c r="BC118" s="180" t="n">
        <x:f>MAX(0,BA118-BB118)</x:f>
        <x:v>0</x:v>
      </x:c>
      <x:c r="BD118" s="180" t="n">
        <x:f>BI117</x:f>
        <x:v>0</x:v>
      </x:c>
      <x:c r="BE118" s="180" t="n">
        <x:f>IF(BD118&lt;=0,0,BD118*IFERROR(INDEX(Inputs!$E$15:$E$24,MATCH(9,Inputs!$K$15:$K$24,0)),0)/12)</x:f>
        <x:v>0</x:v>
      </x:c>
      <x:c r="BF118" s="180" t="n">
        <x:f>MIN(BD118+BE118,IF(BD118&gt;0,IFERROR(INDEX(Inputs!$H$15:$H$24,MATCH(9,Inputs!$K$15:$K$24,0)),0),0))</x:f>
        <x:v>0</x:v>
      </x:c>
      <x:c r="BG118" s="180" t="n">
        <x:f>MAX(0,BD118+BE118-BF118)</x:f>
        <x:v>0</x:v>
      </x:c>
      <x:c r="BH118" s="180" t="n">
        <x:f>MIN(BG118,MAX(0,$G118-SUM(K118,Q118,W118,AC118,AI118,AO118,AU118,BA118)))</x:f>
        <x:v>0</x:v>
      </x:c>
      <x:c r="BI118" s="180" t="n">
        <x:f>MAX(0,BG118-BH118)</x:f>
        <x:v>0</x:v>
      </x:c>
      <x:c r="BJ118" s="180" t="n">
        <x:f>BO117</x:f>
        <x:v>0</x:v>
      </x:c>
      <x:c r="BK118" s="180" t="n">
        <x:f>IF(BJ118&lt;=0,0,BJ118*IFERROR(INDEX(Inputs!$E$15:$E$24,MATCH(10,Inputs!$K$15:$K$24,0)),0)/12)</x:f>
        <x:v>0</x:v>
      </x:c>
      <x:c r="BL118" s="180" t="n">
        <x:f>MIN(BJ118+BK118,IF(BJ118&gt;0,IFERROR(INDEX(Inputs!$H$15:$H$24,MATCH(10,Inputs!$K$15:$K$24,0)),0),0))</x:f>
        <x:v>0</x:v>
      </x:c>
      <x:c r="BM118" s="180" t="n">
        <x:f>MAX(0,BJ118+BK118-BL118)</x:f>
        <x:v>0</x:v>
      </x:c>
      <x:c r="BN118" s="180" t="n">
        <x:f>MIN(BM118,MAX(0,$G118-SUM(K118,Q118,W118,AC118,AI118,AO118,AU118,BA118,BG118)))</x:f>
        <x:v>0</x:v>
      </x:c>
      <x:c r="BO118" s="192" t="n">
        <x:f>MAX(0,BM118-BN118)</x:f>
        <x:v>0</x:v>
      </x:c>
    </x:row>
    <x:row r="119">
      <x:c r="A119" s="191" t="n">
        <x:f>112</x:f>
        <x:v>112</x:v>
      </x:c>
      <x:c r="B119" s="178" t="n">
        <x:f>EDATE(Inputs!$B$4,A119-1)</x:f>
        <x:v>49597</x:v>
      </x:c>
      <x:c r="C119" s="182" t="n">
        <x:f>SUM(H119,N119,T119,Z119,AF119,AL119,AR119,AX119,BD119,BJ119)</x:f>
        <x:v>0</x:v>
      </x:c>
      <x:c r="D119" s="182" t="n">
        <x:f>SUM(I119,O119,U119,AA119,AG119,AM119,AS119,AY119,BE119,BK119)</x:f>
        <x:v>0</x:v>
      </x:c>
      <x:c r="E119" s="182" t="n">
        <x:f>SUM(J119,P119,V119,AB119,AH119,AN119,AT119,AZ119,BF119,BL119)+SUM(L119,R119,X119,AD119,AJ119,AP119,AV119,BB119,BH119,BN119)</x:f>
        <x:v>0</x:v>
      </x:c>
      <x:c r="F119" s="182" t="n">
        <x:f>SUM(M119,S119,Y119,AE119,AK119,AQ119,AW119,BC119,BI119,BO119)</x:f>
        <x:v>0</x:v>
      </x:c>
      <x:c r="G119" s="182" t="n">
        <x:f>MAX(0,Inputs!$B$12-SUM(J119,P119,V119,AB119,AH119,AN119,AT119,AZ119,BF119,BL119))</x:f>
        <x:v>1150</x:v>
      </x:c>
      <x:c r="H119" s="180" t="n">
        <x:f>M118</x:f>
        <x:v>0</x:v>
      </x:c>
      <x:c r="I119" s="180" t="n">
        <x:f>IF(H119&lt;=0,0,H119*IFERROR(INDEX(Inputs!$E$15:$E$24,MATCH(1,Inputs!$K$15:$K$24,0)),0)/12)</x:f>
        <x:v>0</x:v>
      </x:c>
      <x:c r="J119" s="180" t="n">
        <x:f>MIN(H119+I119,IF(H119&gt;0,IFERROR(INDEX(Inputs!$H$15:$H$24,MATCH(1,Inputs!$K$15:$K$24,0)),0),0))</x:f>
        <x:v>0</x:v>
      </x:c>
      <x:c r="K119" s="180" t="n">
        <x:f>MAX(0,H119+I119-J119)</x:f>
        <x:v>0</x:v>
      </x:c>
      <x:c r="L119" s="180" t="n">
        <x:f>MIN(K119,MAX(0,$G119-0))</x:f>
        <x:v>0</x:v>
      </x:c>
      <x:c r="M119" s="180" t="n">
        <x:f>MAX(0,K119-L119)</x:f>
        <x:v>0</x:v>
      </x:c>
      <x:c r="N119" s="180" t="n">
        <x:f>S118</x:f>
        <x:v>0</x:v>
      </x:c>
      <x:c r="O119" s="180" t="n">
        <x:f>IF(N119&lt;=0,0,N119*IFERROR(INDEX(Inputs!$E$15:$E$24,MATCH(2,Inputs!$K$15:$K$24,0)),0)/12)</x:f>
        <x:v>0</x:v>
      </x:c>
      <x:c r="P119" s="180" t="n">
        <x:f>MIN(N119+O119,IF(N119&gt;0,IFERROR(INDEX(Inputs!$H$15:$H$24,MATCH(2,Inputs!$K$15:$K$24,0)),0),0))</x:f>
        <x:v>0</x:v>
      </x:c>
      <x:c r="Q119" s="180" t="n">
        <x:f>MAX(0,N119+O119-P119)</x:f>
        <x:v>0</x:v>
      </x:c>
      <x:c r="R119" s="180" t="n">
        <x:f>MIN(Q119,MAX(0,$G119-SUM(K119)))</x:f>
        <x:v>0</x:v>
      </x:c>
      <x:c r="S119" s="180" t="n">
        <x:f>MAX(0,Q119-R119)</x:f>
        <x:v>0</x:v>
      </x:c>
      <x:c r="T119" s="180" t="n">
        <x:f>Y118</x:f>
        <x:v>0</x:v>
      </x:c>
      <x:c r="U119" s="180" t="n">
        <x:f>IF(T119&lt;=0,0,T119*IFERROR(INDEX(Inputs!$E$15:$E$24,MATCH(3,Inputs!$K$15:$K$24,0)),0)/12)</x:f>
        <x:v>0</x:v>
      </x:c>
      <x:c r="V119" s="180" t="n">
        <x:f>MIN(T119+U119,IF(T119&gt;0,IFERROR(INDEX(Inputs!$H$15:$H$24,MATCH(3,Inputs!$K$15:$K$24,0)),0),0))</x:f>
        <x:v>0</x:v>
      </x:c>
      <x:c r="W119" s="180" t="n">
        <x:f>MAX(0,T119+U119-V119)</x:f>
        <x:v>0</x:v>
      </x:c>
      <x:c r="X119" s="180" t="n">
        <x:f>MIN(W119,MAX(0,$G119-SUM(K119,Q119)))</x:f>
        <x:v>0</x:v>
      </x:c>
      <x:c r="Y119" s="180" t="n">
        <x:f>MAX(0,W119-X119)</x:f>
        <x:v>0</x:v>
      </x:c>
      <x:c r="Z119" s="180" t="n">
        <x:f>AE118</x:f>
        <x:v>0</x:v>
      </x:c>
      <x:c r="AA119" s="180" t="n">
        <x:f>IF(Z119&lt;=0,0,Z119*IFERROR(INDEX(Inputs!$E$15:$E$24,MATCH(4,Inputs!$K$15:$K$24,0)),0)/12)</x:f>
        <x:v>0</x:v>
      </x:c>
      <x:c r="AB119" s="180" t="n">
        <x:f>MIN(Z119+AA119,IF(Z119&gt;0,IFERROR(INDEX(Inputs!$H$15:$H$24,MATCH(4,Inputs!$K$15:$K$24,0)),0),0))</x:f>
        <x:v>0</x:v>
      </x:c>
      <x:c r="AC119" s="180" t="n">
        <x:f>MAX(0,Z119+AA119-AB119)</x:f>
        <x:v>0</x:v>
      </x:c>
      <x:c r="AD119" s="180" t="n">
        <x:f>MIN(AC119,MAX(0,$G119-SUM(K119,Q119,W119)))</x:f>
        <x:v>0</x:v>
      </x:c>
      <x:c r="AE119" s="180" t="n">
        <x:f>MAX(0,AC119-AD119)</x:f>
        <x:v>0</x:v>
      </x:c>
      <x:c r="AF119" s="180" t="n">
        <x:f>AK118</x:f>
        <x:v>0</x:v>
      </x:c>
      <x:c r="AG119" s="180" t="n">
        <x:f>IF(AF119&lt;=0,0,AF119*IFERROR(INDEX(Inputs!$E$15:$E$24,MATCH(5,Inputs!$K$15:$K$24,0)),0)/12)</x:f>
        <x:v>0</x:v>
      </x:c>
      <x:c r="AH119" s="180" t="n">
        <x:f>MIN(AF119+AG119,IF(AF119&gt;0,IFERROR(INDEX(Inputs!$H$15:$H$24,MATCH(5,Inputs!$K$15:$K$24,0)),0),0))</x:f>
        <x:v>0</x:v>
      </x:c>
      <x:c r="AI119" s="180" t="n">
        <x:f>MAX(0,AF119+AG119-AH119)</x:f>
        <x:v>0</x:v>
      </x:c>
      <x:c r="AJ119" s="180" t="n">
        <x:f>MIN(AI119,MAX(0,$G119-SUM(K119,Q119,W119,AC119)))</x:f>
        <x:v>0</x:v>
      </x:c>
      <x:c r="AK119" s="180" t="n">
        <x:f>MAX(0,AI119-AJ119)</x:f>
        <x:v>0</x:v>
      </x:c>
      <x:c r="AL119" s="180" t="n">
        <x:f>AQ118</x:f>
        <x:v>0</x:v>
      </x:c>
      <x:c r="AM119" s="180" t="n">
        <x:f>IF(AL119&lt;=0,0,AL119*IFERROR(INDEX(Inputs!$E$15:$E$24,MATCH(6,Inputs!$K$15:$K$24,0)),0)/12)</x:f>
        <x:v>0</x:v>
      </x:c>
      <x:c r="AN119" s="180" t="n">
        <x:f>MIN(AL119+AM119,IF(AL119&gt;0,IFERROR(INDEX(Inputs!$H$15:$H$24,MATCH(6,Inputs!$K$15:$K$24,0)),0),0))</x:f>
        <x:v>0</x:v>
      </x:c>
      <x:c r="AO119" s="180" t="n">
        <x:f>MAX(0,AL119+AM119-AN119)</x:f>
        <x:v>0</x:v>
      </x:c>
      <x:c r="AP119" s="180" t="n">
        <x:f>MIN(AO119,MAX(0,$G119-SUM(K119,Q119,W119,AC119,AI119)))</x:f>
        <x:v>0</x:v>
      </x:c>
      <x:c r="AQ119" s="180" t="n">
        <x:f>MAX(0,AO119-AP119)</x:f>
        <x:v>0</x:v>
      </x:c>
      <x:c r="AR119" s="180" t="n">
        <x:f>AW118</x:f>
        <x:v>0</x:v>
      </x:c>
      <x:c r="AS119" s="180" t="n">
        <x:f>IF(AR119&lt;=0,0,AR119*IFERROR(INDEX(Inputs!$E$15:$E$24,MATCH(7,Inputs!$K$15:$K$24,0)),0)/12)</x:f>
        <x:v>0</x:v>
      </x:c>
      <x:c r="AT119" s="180" t="n">
        <x:f>MIN(AR119+AS119,IF(AR119&gt;0,IFERROR(INDEX(Inputs!$H$15:$H$24,MATCH(7,Inputs!$K$15:$K$24,0)),0),0))</x:f>
        <x:v>0</x:v>
      </x:c>
      <x:c r="AU119" s="180" t="n">
        <x:f>MAX(0,AR119+AS119-AT119)</x:f>
        <x:v>0</x:v>
      </x:c>
      <x:c r="AV119" s="180" t="n">
        <x:f>MIN(AU119,MAX(0,$G119-SUM(K119,Q119,W119,AC119,AI119,AO119)))</x:f>
        <x:v>0</x:v>
      </x:c>
      <x:c r="AW119" s="180" t="n">
        <x:f>MAX(0,AU119-AV119)</x:f>
        <x:v>0</x:v>
      </x:c>
      <x:c r="AX119" s="180" t="n">
        <x:f>BC118</x:f>
        <x:v>0</x:v>
      </x:c>
      <x:c r="AY119" s="180" t="n">
        <x:f>IF(AX119&lt;=0,0,AX119*IFERROR(INDEX(Inputs!$E$15:$E$24,MATCH(8,Inputs!$K$15:$K$24,0)),0)/12)</x:f>
        <x:v>0</x:v>
      </x:c>
      <x:c r="AZ119" s="180" t="n">
        <x:f>MIN(AX119+AY119,IF(AX119&gt;0,IFERROR(INDEX(Inputs!$H$15:$H$24,MATCH(8,Inputs!$K$15:$K$24,0)),0),0))</x:f>
        <x:v>0</x:v>
      </x:c>
      <x:c r="BA119" s="180" t="n">
        <x:f>MAX(0,AX119+AY119-AZ119)</x:f>
        <x:v>0</x:v>
      </x:c>
      <x:c r="BB119" s="180" t="n">
        <x:f>MIN(BA119,MAX(0,$G119-SUM(K119,Q119,W119,AC119,AI119,AO119,AU119)))</x:f>
        <x:v>0</x:v>
      </x:c>
      <x:c r="BC119" s="180" t="n">
        <x:f>MAX(0,BA119-BB119)</x:f>
        <x:v>0</x:v>
      </x:c>
      <x:c r="BD119" s="180" t="n">
        <x:f>BI118</x:f>
        <x:v>0</x:v>
      </x:c>
      <x:c r="BE119" s="180" t="n">
        <x:f>IF(BD119&lt;=0,0,BD119*IFERROR(INDEX(Inputs!$E$15:$E$24,MATCH(9,Inputs!$K$15:$K$24,0)),0)/12)</x:f>
        <x:v>0</x:v>
      </x:c>
      <x:c r="BF119" s="180" t="n">
        <x:f>MIN(BD119+BE119,IF(BD119&gt;0,IFERROR(INDEX(Inputs!$H$15:$H$24,MATCH(9,Inputs!$K$15:$K$24,0)),0),0))</x:f>
        <x:v>0</x:v>
      </x:c>
      <x:c r="BG119" s="180" t="n">
        <x:f>MAX(0,BD119+BE119-BF119)</x:f>
        <x:v>0</x:v>
      </x:c>
      <x:c r="BH119" s="180" t="n">
        <x:f>MIN(BG119,MAX(0,$G119-SUM(K119,Q119,W119,AC119,AI119,AO119,AU119,BA119)))</x:f>
        <x:v>0</x:v>
      </x:c>
      <x:c r="BI119" s="180" t="n">
        <x:f>MAX(0,BG119-BH119)</x:f>
        <x:v>0</x:v>
      </x:c>
      <x:c r="BJ119" s="180" t="n">
        <x:f>BO118</x:f>
        <x:v>0</x:v>
      </x:c>
      <x:c r="BK119" s="180" t="n">
        <x:f>IF(BJ119&lt;=0,0,BJ119*IFERROR(INDEX(Inputs!$E$15:$E$24,MATCH(10,Inputs!$K$15:$K$24,0)),0)/12)</x:f>
        <x:v>0</x:v>
      </x:c>
      <x:c r="BL119" s="180" t="n">
        <x:f>MIN(BJ119+BK119,IF(BJ119&gt;0,IFERROR(INDEX(Inputs!$H$15:$H$24,MATCH(10,Inputs!$K$15:$K$24,0)),0),0))</x:f>
        <x:v>0</x:v>
      </x:c>
      <x:c r="BM119" s="180" t="n">
        <x:f>MAX(0,BJ119+BK119-BL119)</x:f>
        <x:v>0</x:v>
      </x:c>
      <x:c r="BN119" s="180" t="n">
        <x:f>MIN(BM119,MAX(0,$G119-SUM(K119,Q119,W119,AC119,AI119,AO119,AU119,BA119,BG119)))</x:f>
        <x:v>0</x:v>
      </x:c>
      <x:c r="BO119" s="192" t="n">
        <x:f>MAX(0,BM119-BN119)</x:f>
        <x:v>0</x:v>
      </x:c>
    </x:row>
    <x:row r="120">
      <x:c r="A120" s="191" t="n">
        <x:f>113</x:f>
        <x:v>113</x:v>
      </x:c>
      <x:c r="B120" s="178" t="n">
        <x:f>EDATE(Inputs!$B$4,A120-1)</x:f>
        <x:v>49628</x:v>
      </x:c>
      <x:c r="C120" s="182" t="n">
        <x:f>SUM(H120,N120,T120,Z120,AF120,AL120,AR120,AX120,BD120,BJ120)</x:f>
        <x:v>0</x:v>
      </x:c>
      <x:c r="D120" s="182" t="n">
        <x:f>SUM(I120,O120,U120,AA120,AG120,AM120,AS120,AY120,BE120,BK120)</x:f>
        <x:v>0</x:v>
      </x:c>
      <x:c r="E120" s="182" t="n">
        <x:f>SUM(J120,P120,V120,AB120,AH120,AN120,AT120,AZ120,BF120,BL120)+SUM(L120,R120,X120,AD120,AJ120,AP120,AV120,BB120,BH120,BN120)</x:f>
        <x:v>0</x:v>
      </x:c>
      <x:c r="F120" s="182" t="n">
        <x:f>SUM(M120,S120,Y120,AE120,AK120,AQ120,AW120,BC120,BI120,BO120)</x:f>
        <x:v>0</x:v>
      </x:c>
      <x:c r="G120" s="182" t="n">
        <x:f>MAX(0,Inputs!$B$12-SUM(J120,P120,V120,AB120,AH120,AN120,AT120,AZ120,BF120,BL120))</x:f>
        <x:v>1150</x:v>
      </x:c>
      <x:c r="H120" s="180" t="n">
        <x:f>M119</x:f>
        <x:v>0</x:v>
      </x:c>
      <x:c r="I120" s="180" t="n">
        <x:f>IF(H120&lt;=0,0,H120*IFERROR(INDEX(Inputs!$E$15:$E$24,MATCH(1,Inputs!$K$15:$K$24,0)),0)/12)</x:f>
        <x:v>0</x:v>
      </x:c>
      <x:c r="J120" s="180" t="n">
        <x:f>MIN(H120+I120,IF(H120&gt;0,IFERROR(INDEX(Inputs!$H$15:$H$24,MATCH(1,Inputs!$K$15:$K$24,0)),0),0))</x:f>
        <x:v>0</x:v>
      </x:c>
      <x:c r="K120" s="180" t="n">
        <x:f>MAX(0,H120+I120-J120)</x:f>
        <x:v>0</x:v>
      </x:c>
      <x:c r="L120" s="180" t="n">
        <x:f>MIN(K120,MAX(0,$G120-0))</x:f>
        <x:v>0</x:v>
      </x:c>
      <x:c r="M120" s="180" t="n">
        <x:f>MAX(0,K120-L120)</x:f>
        <x:v>0</x:v>
      </x:c>
      <x:c r="N120" s="180" t="n">
        <x:f>S119</x:f>
        <x:v>0</x:v>
      </x:c>
      <x:c r="O120" s="180" t="n">
        <x:f>IF(N120&lt;=0,0,N120*IFERROR(INDEX(Inputs!$E$15:$E$24,MATCH(2,Inputs!$K$15:$K$24,0)),0)/12)</x:f>
        <x:v>0</x:v>
      </x:c>
      <x:c r="P120" s="180" t="n">
        <x:f>MIN(N120+O120,IF(N120&gt;0,IFERROR(INDEX(Inputs!$H$15:$H$24,MATCH(2,Inputs!$K$15:$K$24,0)),0),0))</x:f>
        <x:v>0</x:v>
      </x:c>
      <x:c r="Q120" s="180" t="n">
        <x:f>MAX(0,N120+O120-P120)</x:f>
        <x:v>0</x:v>
      </x:c>
      <x:c r="R120" s="180" t="n">
        <x:f>MIN(Q120,MAX(0,$G120-SUM(K120)))</x:f>
        <x:v>0</x:v>
      </x:c>
      <x:c r="S120" s="180" t="n">
        <x:f>MAX(0,Q120-R120)</x:f>
        <x:v>0</x:v>
      </x:c>
      <x:c r="T120" s="180" t="n">
        <x:f>Y119</x:f>
        <x:v>0</x:v>
      </x:c>
      <x:c r="U120" s="180" t="n">
        <x:f>IF(T120&lt;=0,0,T120*IFERROR(INDEX(Inputs!$E$15:$E$24,MATCH(3,Inputs!$K$15:$K$24,0)),0)/12)</x:f>
        <x:v>0</x:v>
      </x:c>
      <x:c r="V120" s="180" t="n">
        <x:f>MIN(T120+U120,IF(T120&gt;0,IFERROR(INDEX(Inputs!$H$15:$H$24,MATCH(3,Inputs!$K$15:$K$24,0)),0),0))</x:f>
        <x:v>0</x:v>
      </x:c>
      <x:c r="W120" s="180" t="n">
        <x:f>MAX(0,T120+U120-V120)</x:f>
        <x:v>0</x:v>
      </x:c>
      <x:c r="X120" s="180" t="n">
        <x:f>MIN(W120,MAX(0,$G120-SUM(K120,Q120)))</x:f>
        <x:v>0</x:v>
      </x:c>
      <x:c r="Y120" s="180" t="n">
        <x:f>MAX(0,W120-X120)</x:f>
        <x:v>0</x:v>
      </x:c>
      <x:c r="Z120" s="180" t="n">
        <x:f>AE119</x:f>
        <x:v>0</x:v>
      </x:c>
      <x:c r="AA120" s="180" t="n">
        <x:f>IF(Z120&lt;=0,0,Z120*IFERROR(INDEX(Inputs!$E$15:$E$24,MATCH(4,Inputs!$K$15:$K$24,0)),0)/12)</x:f>
        <x:v>0</x:v>
      </x:c>
      <x:c r="AB120" s="180" t="n">
        <x:f>MIN(Z120+AA120,IF(Z120&gt;0,IFERROR(INDEX(Inputs!$H$15:$H$24,MATCH(4,Inputs!$K$15:$K$24,0)),0),0))</x:f>
        <x:v>0</x:v>
      </x:c>
      <x:c r="AC120" s="180" t="n">
        <x:f>MAX(0,Z120+AA120-AB120)</x:f>
        <x:v>0</x:v>
      </x:c>
      <x:c r="AD120" s="180" t="n">
        <x:f>MIN(AC120,MAX(0,$G120-SUM(K120,Q120,W120)))</x:f>
        <x:v>0</x:v>
      </x:c>
      <x:c r="AE120" s="180" t="n">
        <x:f>MAX(0,AC120-AD120)</x:f>
        <x:v>0</x:v>
      </x:c>
      <x:c r="AF120" s="180" t="n">
        <x:f>AK119</x:f>
        <x:v>0</x:v>
      </x:c>
      <x:c r="AG120" s="180" t="n">
        <x:f>IF(AF120&lt;=0,0,AF120*IFERROR(INDEX(Inputs!$E$15:$E$24,MATCH(5,Inputs!$K$15:$K$24,0)),0)/12)</x:f>
        <x:v>0</x:v>
      </x:c>
      <x:c r="AH120" s="180" t="n">
        <x:f>MIN(AF120+AG120,IF(AF120&gt;0,IFERROR(INDEX(Inputs!$H$15:$H$24,MATCH(5,Inputs!$K$15:$K$24,0)),0),0))</x:f>
        <x:v>0</x:v>
      </x:c>
      <x:c r="AI120" s="180" t="n">
        <x:f>MAX(0,AF120+AG120-AH120)</x:f>
        <x:v>0</x:v>
      </x:c>
      <x:c r="AJ120" s="180" t="n">
        <x:f>MIN(AI120,MAX(0,$G120-SUM(K120,Q120,W120,AC120)))</x:f>
        <x:v>0</x:v>
      </x:c>
      <x:c r="AK120" s="180" t="n">
        <x:f>MAX(0,AI120-AJ120)</x:f>
        <x:v>0</x:v>
      </x:c>
      <x:c r="AL120" s="180" t="n">
        <x:f>AQ119</x:f>
        <x:v>0</x:v>
      </x:c>
      <x:c r="AM120" s="180" t="n">
        <x:f>IF(AL120&lt;=0,0,AL120*IFERROR(INDEX(Inputs!$E$15:$E$24,MATCH(6,Inputs!$K$15:$K$24,0)),0)/12)</x:f>
        <x:v>0</x:v>
      </x:c>
      <x:c r="AN120" s="180" t="n">
        <x:f>MIN(AL120+AM120,IF(AL120&gt;0,IFERROR(INDEX(Inputs!$H$15:$H$24,MATCH(6,Inputs!$K$15:$K$24,0)),0),0))</x:f>
        <x:v>0</x:v>
      </x:c>
      <x:c r="AO120" s="180" t="n">
        <x:f>MAX(0,AL120+AM120-AN120)</x:f>
        <x:v>0</x:v>
      </x:c>
      <x:c r="AP120" s="180" t="n">
        <x:f>MIN(AO120,MAX(0,$G120-SUM(K120,Q120,W120,AC120,AI120)))</x:f>
        <x:v>0</x:v>
      </x:c>
      <x:c r="AQ120" s="180" t="n">
        <x:f>MAX(0,AO120-AP120)</x:f>
        <x:v>0</x:v>
      </x:c>
      <x:c r="AR120" s="180" t="n">
        <x:f>AW119</x:f>
        <x:v>0</x:v>
      </x:c>
      <x:c r="AS120" s="180" t="n">
        <x:f>IF(AR120&lt;=0,0,AR120*IFERROR(INDEX(Inputs!$E$15:$E$24,MATCH(7,Inputs!$K$15:$K$24,0)),0)/12)</x:f>
        <x:v>0</x:v>
      </x:c>
      <x:c r="AT120" s="180" t="n">
        <x:f>MIN(AR120+AS120,IF(AR120&gt;0,IFERROR(INDEX(Inputs!$H$15:$H$24,MATCH(7,Inputs!$K$15:$K$24,0)),0),0))</x:f>
        <x:v>0</x:v>
      </x:c>
      <x:c r="AU120" s="180" t="n">
        <x:f>MAX(0,AR120+AS120-AT120)</x:f>
        <x:v>0</x:v>
      </x:c>
      <x:c r="AV120" s="180" t="n">
        <x:f>MIN(AU120,MAX(0,$G120-SUM(K120,Q120,W120,AC120,AI120,AO120)))</x:f>
        <x:v>0</x:v>
      </x:c>
      <x:c r="AW120" s="180" t="n">
        <x:f>MAX(0,AU120-AV120)</x:f>
        <x:v>0</x:v>
      </x:c>
      <x:c r="AX120" s="180" t="n">
        <x:f>BC119</x:f>
        <x:v>0</x:v>
      </x:c>
      <x:c r="AY120" s="180" t="n">
        <x:f>IF(AX120&lt;=0,0,AX120*IFERROR(INDEX(Inputs!$E$15:$E$24,MATCH(8,Inputs!$K$15:$K$24,0)),0)/12)</x:f>
        <x:v>0</x:v>
      </x:c>
      <x:c r="AZ120" s="180" t="n">
        <x:f>MIN(AX120+AY120,IF(AX120&gt;0,IFERROR(INDEX(Inputs!$H$15:$H$24,MATCH(8,Inputs!$K$15:$K$24,0)),0),0))</x:f>
        <x:v>0</x:v>
      </x:c>
      <x:c r="BA120" s="180" t="n">
        <x:f>MAX(0,AX120+AY120-AZ120)</x:f>
        <x:v>0</x:v>
      </x:c>
      <x:c r="BB120" s="180" t="n">
        <x:f>MIN(BA120,MAX(0,$G120-SUM(K120,Q120,W120,AC120,AI120,AO120,AU120)))</x:f>
        <x:v>0</x:v>
      </x:c>
      <x:c r="BC120" s="180" t="n">
        <x:f>MAX(0,BA120-BB120)</x:f>
        <x:v>0</x:v>
      </x:c>
      <x:c r="BD120" s="180" t="n">
        <x:f>BI119</x:f>
        <x:v>0</x:v>
      </x:c>
      <x:c r="BE120" s="180" t="n">
        <x:f>IF(BD120&lt;=0,0,BD120*IFERROR(INDEX(Inputs!$E$15:$E$24,MATCH(9,Inputs!$K$15:$K$24,0)),0)/12)</x:f>
        <x:v>0</x:v>
      </x:c>
      <x:c r="BF120" s="180" t="n">
        <x:f>MIN(BD120+BE120,IF(BD120&gt;0,IFERROR(INDEX(Inputs!$H$15:$H$24,MATCH(9,Inputs!$K$15:$K$24,0)),0),0))</x:f>
        <x:v>0</x:v>
      </x:c>
      <x:c r="BG120" s="180" t="n">
        <x:f>MAX(0,BD120+BE120-BF120)</x:f>
        <x:v>0</x:v>
      </x:c>
      <x:c r="BH120" s="180" t="n">
        <x:f>MIN(BG120,MAX(0,$G120-SUM(K120,Q120,W120,AC120,AI120,AO120,AU120,BA120)))</x:f>
        <x:v>0</x:v>
      </x:c>
      <x:c r="BI120" s="180" t="n">
        <x:f>MAX(0,BG120-BH120)</x:f>
        <x:v>0</x:v>
      </x:c>
      <x:c r="BJ120" s="180" t="n">
        <x:f>BO119</x:f>
        <x:v>0</x:v>
      </x:c>
      <x:c r="BK120" s="180" t="n">
        <x:f>IF(BJ120&lt;=0,0,BJ120*IFERROR(INDEX(Inputs!$E$15:$E$24,MATCH(10,Inputs!$K$15:$K$24,0)),0)/12)</x:f>
        <x:v>0</x:v>
      </x:c>
      <x:c r="BL120" s="180" t="n">
        <x:f>MIN(BJ120+BK120,IF(BJ120&gt;0,IFERROR(INDEX(Inputs!$H$15:$H$24,MATCH(10,Inputs!$K$15:$K$24,0)),0),0))</x:f>
        <x:v>0</x:v>
      </x:c>
      <x:c r="BM120" s="180" t="n">
        <x:f>MAX(0,BJ120+BK120-BL120)</x:f>
        <x:v>0</x:v>
      </x:c>
      <x:c r="BN120" s="180" t="n">
        <x:f>MIN(BM120,MAX(0,$G120-SUM(K120,Q120,W120,AC120,AI120,AO120,AU120,BA120,BG120)))</x:f>
        <x:v>0</x:v>
      </x:c>
      <x:c r="BO120" s="192" t="n">
        <x:f>MAX(0,BM120-BN120)</x:f>
        <x:v>0</x:v>
      </x:c>
    </x:row>
    <x:row r="121">
      <x:c r="A121" s="191" t="n">
        <x:f>114</x:f>
        <x:v>114</x:v>
      </x:c>
      <x:c r="B121" s="178" t="n">
        <x:f>EDATE(Inputs!$B$4,A121-1)</x:f>
        <x:v>49658</x:v>
      </x:c>
      <x:c r="C121" s="182" t="n">
        <x:f>SUM(H121,N121,T121,Z121,AF121,AL121,AR121,AX121,BD121,BJ121)</x:f>
        <x:v>0</x:v>
      </x:c>
      <x:c r="D121" s="182" t="n">
        <x:f>SUM(I121,O121,U121,AA121,AG121,AM121,AS121,AY121,BE121,BK121)</x:f>
        <x:v>0</x:v>
      </x:c>
      <x:c r="E121" s="182" t="n">
        <x:f>SUM(J121,P121,V121,AB121,AH121,AN121,AT121,AZ121,BF121,BL121)+SUM(L121,R121,X121,AD121,AJ121,AP121,AV121,BB121,BH121,BN121)</x:f>
        <x:v>0</x:v>
      </x:c>
      <x:c r="F121" s="182" t="n">
        <x:f>SUM(M121,S121,Y121,AE121,AK121,AQ121,AW121,BC121,BI121,BO121)</x:f>
        <x:v>0</x:v>
      </x:c>
      <x:c r="G121" s="182" t="n">
        <x:f>MAX(0,Inputs!$B$12-SUM(J121,P121,V121,AB121,AH121,AN121,AT121,AZ121,BF121,BL121))</x:f>
        <x:v>1150</x:v>
      </x:c>
      <x:c r="H121" s="180" t="n">
        <x:f>M120</x:f>
        <x:v>0</x:v>
      </x:c>
      <x:c r="I121" s="180" t="n">
        <x:f>IF(H121&lt;=0,0,H121*IFERROR(INDEX(Inputs!$E$15:$E$24,MATCH(1,Inputs!$K$15:$K$24,0)),0)/12)</x:f>
        <x:v>0</x:v>
      </x:c>
      <x:c r="J121" s="180" t="n">
        <x:f>MIN(H121+I121,IF(H121&gt;0,IFERROR(INDEX(Inputs!$H$15:$H$24,MATCH(1,Inputs!$K$15:$K$24,0)),0),0))</x:f>
        <x:v>0</x:v>
      </x:c>
      <x:c r="K121" s="180" t="n">
        <x:f>MAX(0,H121+I121-J121)</x:f>
        <x:v>0</x:v>
      </x:c>
      <x:c r="L121" s="180" t="n">
        <x:f>MIN(K121,MAX(0,$G121-0))</x:f>
        <x:v>0</x:v>
      </x:c>
      <x:c r="M121" s="180" t="n">
        <x:f>MAX(0,K121-L121)</x:f>
        <x:v>0</x:v>
      </x:c>
      <x:c r="N121" s="180" t="n">
        <x:f>S120</x:f>
        <x:v>0</x:v>
      </x:c>
      <x:c r="O121" s="180" t="n">
        <x:f>IF(N121&lt;=0,0,N121*IFERROR(INDEX(Inputs!$E$15:$E$24,MATCH(2,Inputs!$K$15:$K$24,0)),0)/12)</x:f>
        <x:v>0</x:v>
      </x:c>
      <x:c r="P121" s="180" t="n">
        <x:f>MIN(N121+O121,IF(N121&gt;0,IFERROR(INDEX(Inputs!$H$15:$H$24,MATCH(2,Inputs!$K$15:$K$24,0)),0),0))</x:f>
        <x:v>0</x:v>
      </x:c>
      <x:c r="Q121" s="180" t="n">
        <x:f>MAX(0,N121+O121-P121)</x:f>
        <x:v>0</x:v>
      </x:c>
      <x:c r="R121" s="180" t="n">
        <x:f>MIN(Q121,MAX(0,$G121-SUM(K121)))</x:f>
        <x:v>0</x:v>
      </x:c>
      <x:c r="S121" s="180" t="n">
        <x:f>MAX(0,Q121-R121)</x:f>
        <x:v>0</x:v>
      </x:c>
      <x:c r="T121" s="180" t="n">
        <x:f>Y120</x:f>
        <x:v>0</x:v>
      </x:c>
      <x:c r="U121" s="180" t="n">
        <x:f>IF(T121&lt;=0,0,T121*IFERROR(INDEX(Inputs!$E$15:$E$24,MATCH(3,Inputs!$K$15:$K$24,0)),0)/12)</x:f>
        <x:v>0</x:v>
      </x:c>
      <x:c r="V121" s="180" t="n">
        <x:f>MIN(T121+U121,IF(T121&gt;0,IFERROR(INDEX(Inputs!$H$15:$H$24,MATCH(3,Inputs!$K$15:$K$24,0)),0),0))</x:f>
        <x:v>0</x:v>
      </x:c>
      <x:c r="W121" s="180" t="n">
        <x:f>MAX(0,T121+U121-V121)</x:f>
        <x:v>0</x:v>
      </x:c>
      <x:c r="X121" s="180" t="n">
        <x:f>MIN(W121,MAX(0,$G121-SUM(K121,Q121)))</x:f>
        <x:v>0</x:v>
      </x:c>
      <x:c r="Y121" s="180" t="n">
        <x:f>MAX(0,W121-X121)</x:f>
        <x:v>0</x:v>
      </x:c>
      <x:c r="Z121" s="180" t="n">
        <x:f>AE120</x:f>
        <x:v>0</x:v>
      </x:c>
      <x:c r="AA121" s="180" t="n">
        <x:f>IF(Z121&lt;=0,0,Z121*IFERROR(INDEX(Inputs!$E$15:$E$24,MATCH(4,Inputs!$K$15:$K$24,0)),0)/12)</x:f>
        <x:v>0</x:v>
      </x:c>
      <x:c r="AB121" s="180" t="n">
        <x:f>MIN(Z121+AA121,IF(Z121&gt;0,IFERROR(INDEX(Inputs!$H$15:$H$24,MATCH(4,Inputs!$K$15:$K$24,0)),0),0))</x:f>
        <x:v>0</x:v>
      </x:c>
      <x:c r="AC121" s="180" t="n">
        <x:f>MAX(0,Z121+AA121-AB121)</x:f>
        <x:v>0</x:v>
      </x:c>
      <x:c r="AD121" s="180" t="n">
        <x:f>MIN(AC121,MAX(0,$G121-SUM(K121,Q121,W121)))</x:f>
        <x:v>0</x:v>
      </x:c>
      <x:c r="AE121" s="180" t="n">
        <x:f>MAX(0,AC121-AD121)</x:f>
        <x:v>0</x:v>
      </x:c>
      <x:c r="AF121" s="180" t="n">
        <x:f>AK120</x:f>
        <x:v>0</x:v>
      </x:c>
      <x:c r="AG121" s="180" t="n">
        <x:f>IF(AF121&lt;=0,0,AF121*IFERROR(INDEX(Inputs!$E$15:$E$24,MATCH(5,Inputs!$K$15:$K$24,0)),0)/12)</x:f>
        <x:v>0</x:v>
      </x:c>
      <x:c r="AH121" s="180" t="n">
        <x:f>MIN(AF121+AG121,IF(AF121&gt;0,IFERROR(INDEX(Inputs!$H$15:$H$24,MATCH(5,Inputs!$K$15:$K$24,0)),0),0))</x:f>
        <x:v>0</x:v>
      </x:c>
      <x:c r="AI121" s="180" t="n">
        <x:f>MAX(0,AF121+AG121-AH121)</x:f>
        <x:v>0</x:v>
      </x:c>
      <x:c r="AJ121" s="180" t="n">
        <x:f>MIN(AI121,MAX(0,$G121-SUM(K121,Q121,W121,AC121)))</x:f>
        <x:v>0</x:v>
      </x:c>
      <x:c r="AK121" s="180" t="n">
        <x:f>MAX(0,AI121-AJ121)</x:f>
        <x:v>0</x:v>
      </x:c>
      <x:c r="AL121" s="180" t="n">
        <x:f>AQ120</x:f>
        <x:v>0</x:v>
      </x:c>
      <x:c r="AM121" s="180" t="n">
        <x:f>IF(AL121&lt;=0,0,AL121*IFERROR(INDEX(Inputs!$E$15:$E$24,MATCH(6,Inputs!$K$15:$K$24,0)),0)/12)</x:f>
        <x:v>0</x:v>
      </x:c>
      <x:c r="AN121" s="180" t="n">
        <x:f>MIN(AL121+AM121,IF(AL121&gt;0,IFERROR(INDEX(Inputs!$H$15:$H$24,MATCH(6,Inputs!$K$15:$K$24,0)),0),0))</x:f>
        <x:v>0</x:v>
      </x:c>
      <x:c r="AO121" s="180" t="n">
        <x:f>MAX(0,AL121+AM121-AN121)</x:f>
        <x:v>0</x:v>
      </x:c>
      <x:c r="AP121" s="180" t="n">
        <x:f>MIN(AO121,MAX(0,$G121-SUM(K121,Q121,W121,AC121,AI121)))</x:f>
        <x:v>0</x:v>
      </x:c>
      <x:c r="AQ121" s="180" t="n">
        <x:f>MAX(0,AO121-AP121)</x:f>
        <x:v>0</x:v>
      </x:c>
      <x:c r="AR121" s="180" t="n">
        <x:f>AW120</x:f>
        <x:v>0</x:v>
      </x:c>
      <x:c r="AS121" s="180" t="n">
        <x:f>IF(AR121&lt;=0,0,AR121*IFERROR(INDEX(Inputs!$E$15:$E$24,MATCH(7,Inputs!$K$15:$K$24,0)),0)/12)</x:f>
        <x:v>0</x:v>
      </x:c>
      <x:c r="AT121" s="180" t="n">
        <x:f>MIN(AR121+AS121,IF(AR121&gt;0,IFERROR(INDEX(Inputs!$H$15:$H$24,MATCH(7,Inputs!$K$15:$K$24,0)),0),0))</x:f>
        <x:v>0</x:v>
      </x:c>
      <x:c r="AU121" s="180" t="n">
        <x:f>MAX(0,AR121+AS121-AT121)</x:f>
        <x:v>0</x:v>
      </x:c>
      <x:c r="AV121" s="180" t="n">
        <x:f>MIN(AU121,MAX(0,$G121-SUM(K121,Q121,W121,AC121,AI121,AO121)))</x:f>
        <x:v>0</x:v>
      </x:c>
      <x:c r="AW121" s="180" t="n">
        <x:f>MAX(0,AU121-AV121)</x:f>
        <x:v>0</x:v>
      </x:c>
      <x:c r="AX121" s="180" t="n">
        <x:f>BC120</x:f>
        <x:v>0</x:v>
      </x:c>
      <x:c r="AY121" s="180" t="n">
        <x:f>IF(AX121&lt;=0,0,AX121*IFERROR(INDEX(Inputs!$E$15:$E$24,MATCH(8,Inputs!$K$15:$K$24,0)),0)/12)</x:f>
        <x:v>0</x:v>
      </x:c>
      <x:c r="AZ121" s="180" t="n">
        <x:f>MIN(AX121+AY121,IF(AX121&gt;0,IFERROR(INDEX(Inputs!$H$15:$H$24,MATCH(8,Inputs!$K$15:$K$24,0)),0),0))</x:f>
        <x:v>0</x:v>
      </x:c>
      <x:c r="BA121" s="180" t="n">
        <x:f>MAX(0,AX121+AY121-AZ121)</x:f>
        <x:v>0</x:v>
      </x:c>
      <x:c r="BB121" s="180" t="n">
        <x:f>MIN(BA121,MAX(0,$G121-SUM(K121,Q121,W121,AC121,AI121,AO121,AU121)))</x:f>
        <x:v>0</x:v>
      </x:c>
      <x:c r="BC121" s="180" t="n">
        <x:f>MAX(0,BA121-BB121)</x:f>
        <x:v>0</x:v>
      </x:c>
      <x:c r="BD121" s="180" t="n">
        <x:f>BI120</x:f>
        <x:v>0</x:v>
      </x:c>
      <x:c r="BE121" s="180" t="n">
        <x:f>IF(BD121&lt;=0,0,BD121*IFERROR(INDEX(Inputs!$E$15:$E$24,MATCH(9,Inputs!$K$15:$K$24,0)),0)/12)</x:f>
        <x:v>0</x:v>
      </x:c>
      <x:c r="BF121" s="180" t="n">
        <x:f>MIN(BD121+BE121,IF(BD121&gt;0,IFERROR(INDEX(Inputs!$H$15:$H$24,MATCH(9,Inputs!$K$15:$K$24,0)),0),0))</x:f>
        <x:v>0</x:v>
      </x:c>
      <x:c r="BG121" s="180" t="n">
        <x:f>MAX(0,BD121+BE121-BF121)</x:f>
        <x:v>0</x:v>
      </x:c>
      <x:c r="BH121" s="180" t="n">
        <x:f>MIN(BG121,MAX(0,$G121-SUM(K121,Q121,W121,AC121,AI121,AO121,AU121,BA121)))</x:f>
        <x:v>0</x:v>
      </x:c>
      <x:c r="BI121" s="180" t="n">
        <x:f>MAX(0,BG121-BH121)</x:f>
        <x:v>0</x:v>
      </x:c>
      <x:c r="BJ121" s="180" t="n">
        <x:f>BO120</x:f>
        <x:v>0</x:v>
      </x:c>
      <x:c r="BK121" s="180" t="n">
        <x:f>IF(BJ121&lt;=0,0,BJ121*IFERROR(INDEX(Inputs!$E$15:$E$24,MATCH(10,Inputs!$K$15:$K$24,0)),0)/12)</x:f>
        <x:v>0</x:v>
      </x:c>
      <x:c r="BL121" s="180" t="n">
        <x:f>MIN(BJ121+BK121,IF(BJ121&gt;0,IFERROR(INDEX(Inputs!$H$15:$H$24,MATCH(10,Inputs!$K$15:$K$24,0)),0),0))</x:f>
        <x:v>0</x:v>
      </x:c>
      <x:c r="BM121" s="180" t="n">
        <x:f>MAX(0,BJ121+BK121-BL121)</x:f>
        <x:v>0</x:v>
      </x:c>
      <x:c r="BN121" s="180" t="n">
        <x:f>MIN(BM121,MAX(0,$G121-SUM(K121,Q121,W121,AC121,AI121,AO121,AU121,BA121,BG121)))</x:f>
        <x:v>0</x:v>
      </x:c>
      <x:c r="BO121" s="192" t="n">
        <x:f>MAX(0,BM121-BN121)</x:f>
        <x:v>0</x:v>
      </x:c>
    </x:row>
    <x:row r="122">
      <x:c r="A122" s="191" t="n">
        <x:f>115</x:f>
        <x:v>115</x:v>
      </x:c>
      <x:c r="B122" s="178" t="n">
        <x:f>EDATE(Inputs!$B$4,A122-1)</x:f>
        <x:v>49689</x:v>
      </x:c>
      <x:c r="C122" s="182" t="n">
        <x:f>SUM(H122,N122,T122,Z122,AF122,AL122,AR122,AX122,BD122,BJ122)</x:f>
        <x:v>0</x:v>
      </x:c>
      <x:c r="D122" s="182" t="n">
        <x:f>SUM(I122,O122,U122,AA122,AG122,AM122,AS122,AY122,BE122,BK122)</x:f>
        <x:v>0</x:v>
      </x:c>
      <x:c r="E122" s="182" t="n">
        <x:f>SUM(J122,P122,V122,AB122,AH122,AN122,AT122,AZ122,BF122,BL122)+SUM(L122,R122,X122,AD122,AJ122,AP122,AV122,BB122,BH122,BN122)</x:f>
        <x:v>0</x:v>
      </x:c>
      <x:c r="F122" s="182" t="n">
        <x:f>SUM(M122,S122,Y122,AE122,AK122,AQ122,AW122,BC122,BI122,BO122)</x:f>
        <x:v>0</x:v>
      </x:c>
      <x:c r="G122" s="182" t="n">
        <x:f>MAX(0,Inputs!$B$12-SUM(J122,P122,V122,AB122,AH122,AN122,AT122,AZ122,BF122,BL122))</x:f>
        <x:v>1150</x:v>
      </x:c>
      <x:c r="H122" s="180" t="n">
        <x:f>M121</x:f>
        <x:v>0</x:v>
      </x:c>
      <x:c r="I122" s="180" t="n">
        <x:f>IF(H122&lt;=0,0,H122*IFERROR(INDEX(Inputs!$E$15:$E$24,MATCH(1,Inputs!$K$15:$K$24,0)),0)/12)</x:f>
        <x:v>0</x:v>
      </x:c>
      <x:c r="J122" s="180" t="n">
        <x:f>MIN(H122+I122,IF(H122&gt;0,IFERROR(INDEX(Inputs!$H$15:$H$24,MATCH(1,Inputs!$K$15:$K$24,0)),0),0))</x:f>
        <x:v>0</x:v>
      </x:c>
      <x:c r="K122" s="180" t="n">
        <x:f>MAX(0,H122+I122-J122)</x:f>
        <x:v>0</x:v>
      </x:c>
      <x:c r="L122" s="180" t="n">
        <x:f>MIN(K122,MAX(0,$G122-0))</x:f>
        <x:v>0</x:v>
      </x:c>
      <x:c r="M122" s="180" t="n">
        <x:f>MAX(0,K122-L122)</x:f>
        <x:v>0</x:v>
      </x:c>
      <x:c r="N122" s="180" t="n">
        <x:f>S121</x:f>
        <x:v>0</x:v>
      </x:c>
      <x:c r="O122" s="180" t="n">
        <x:f>IF(N122&lt;=0,0,N122*IFERROR(INDEX(Inputs!$E$15:$E$24,MATCH(2,Inputs!$K$15:$K$24,0)),0)/12)</x:f>
        <x:v>0</x:v>
      </x:c>
      <x:c r="P122" s="180" t="n">
        <x:f>MIN(N122+O122,IF(N122&gt;0,IFERROR(INDEX(Inputs!$H$15:$H$24,MATCH(2,Inputs!$K$15:$K$24,0)),0),0))</x:f>
        <x:v>0</x:v>
      </x:c>
      <x:c r="Q122" s="180" t="n">
        <x:f>MAX(0,N122+O122-P122)</x:f>
        <x:v>0</x:v>
      </x:c>
      <x:c r="R122" s="180" t="n">
        <x:f>MIN(Q122,MAX(0,$G122-SUM(K122)))</x:f>
        <x:v>0</x:v>
      </x:c>
      <x:c r="S122" s="180" t="n">
        <x:f>MAX(0,Q122-R122)</x:f>
        <x:v>0</x:v>
      </x:c>
      <x:c r="T122" s="180" t="n">
        <x:f>Y121</x:f>
        <x:v>0</x:v>
      </x:c>
      <x:c r="U122" s="180" t="n">
        <x:f>IF(T122&lt;=0,0,T122*IFERROR(INDEX(Inputs!$E$15:$E$24,MATCH(3,Inputs!$K$15:$K$24,0)),0)/12)</x:f>
        <x:v>0</x:v>
      </x:c>
      <x:c r="V122" s="180" t="n">
        <x:f>MIN(T122+U122,IF(T122&gt;0,IFERROR(INDEX(Inputs!$H$15:$H$24,MATCH(3,Inputs!$K$15:$K$24,0)),0),0))</x:f>
        <x:v>0</x:v>
      </x:c>
      <x:c r="W122" s="180" t="n">
        <x:f>MAX(0,T122+U122-V122)</x:f>
        <x:v>0</x:v>
      </x:c>
      <x:c r="X122" s="180" t="n">
        <x:f>MIN(W122,MAX(0,$G122-SUM(K122,Q122)))</x:f>
        <x:v>0</x:v>
      </x:c>
      <x:c r="Y122" s="180" t="n">
        <x:f>MAX(0,W122-X122)</x:f>
        <x:v>0</x:v>
      </x:c>
      <x:c r="Z122" s="180" t="n">
        <x:f>AE121</x:f>
        <x:v>0</x:v>
      </x:c>
      <x:c r="AA122" s="180" t="n">
        <x:f>IF(Z122&lt;=0,0,Z122*IFERROR(INDEX(Inputs!$E$15:$E$24,MATCH(4,Inputs!$K$15:$K$24,0)),0)/12)</x:f>
        <x:v>0</x:v>
      </x:c>
      <x:c r="AB122" s="180" t="n">
        <x:f>MIN(Z122+AA122,IF(Z122&gt;0,IFERROR(INDEX(Inputs!$H$15:$H$24,MATCH(4,Inputs!$K$15:$K$24,0)),0),0))</x:f>
        <x:v>0</x:v>
      </x:c>
      <x:c r="AC122" s="180" t="n">
        <x:f>MAX(0,Z122+AA122-AB122)</x:f>
        <x:v>0</x:v>
      </x:c>
      <x:c r="AD122" s="180" t="n">
        <x:f>MIN(AC122,MAX(0,$G122-SUM(K122,Q122,W122)))</x:f>
        <x:v>0</x:v>
      </x:c>
      <x:c r="AE122" s="180" t="n">
        <x:f>MAX(0,AC122-AD122)</x:f>
        <x:v>0</x:v>
      </x:c>
      <x:c r="AF122" s="180" t="n">
        <x:f>AK121</x:f>
        <x:v>0</x:v>
      </x:c>
      <x:c r="AG122" s="180" t="n">
        <x:f>IF(AF122&lt;=0,0,AF122*IFERROR(INDEX(Inputs!$E$15:$E$24,MATCH(5,Inputs!$K$15:$K$24,0)),0)/12)</x:f>
        <x:v>0</x:v>
      </x:c>
      <x:c r="AH122" s="180" t="n">
        <x:f>MIN(AF122+AG122,IF(AF122&gt;0,IFERROR(INDEX(Inputs!$H$15:$H$24,MATCH(5,Inputs!$K$15:$K$24,0)),0),0))</x:f>
        <x:v>0</x:v>
      </x:c>
      <x:c r="AI122" s="180" t="n">
        <x:f>MAX(0,AF122+AG122-AH122)</x:f>
        <x:v>0</x:v>
      </x:c>
      <x:c r="AJ122" s="180" t="n">
        <x:f>MIN(AI122,MAX(0,$G122-SUM(K122,Q122,W122,AC122)))</x:f>
        <x:v>0</x:v>
      </x:c>
      <x:c r="AK122" s="180" t="n">
        <x:f>MAX(0,AI122-AJ122)</x:f>
        <x:v>0</x:v>
      </x:c>
      <x:c r="AL122" s="180" t="n">
        <x:f>AQ121</x:f>
        <x:v>0</x:v>
      </x:c>
      <x:c r="AM122" s="180" t="n">
        <x:f>IF(AL122&lt;=0,0,AL122*IFERROR(INDEX(Inputs!$E$15:$E$24,MATCH(6,Inputs!$K$15:$K$24,0)),0)/12)</x:f>
        <x:v>0</x:v>
      </x:c>
      <x:c r="AN122" s="180" t="n">
        <x:f>MIN(AL122+AM122,IF(AL122&gt;0,IFERROR(INDEX(Inputs!$H$15:$H$24,MATCH(6,Inputs!$K$15:$K$24,0)),0),0))</x:f>
        <x:v>0</x:v>
      </x:c>
      <x:c r="AO122" s="180" t="n">
        <x:f>MAX(0,AL122+AM122-AN122)</x:f>
        <x:v>0</x:v>
      </x:c>
      <x:c r="AP122" s="180" t="n">
        <x:f>MIN(AO122,MAX(0,$G122-SUM(K122,Q122,W122,AC122,AI122)))</x:f>
        <x:v>0</x:v>
      </x:c>
      <x:c r="AQ122" s="180" t="n">
        <x:f>MAX(0,AO122-AP122)</x:f>
        <x:v>0</x:v>
      </x:c>
      <x:c r="AR122" s="180" t="n">
        <x:f>AW121</x:f>
        <x:v>0</x:v>
      </x:c>
      <x:c r="AS122" s="180" t="n">
        <x:f>IF(AR122&lt;=0,0,AR122*IFERROR(INDEX(Inputs!$E$15:$E$24,MATCH(7,Inputs!$K$15:$K$24,0)),0)/12)</x:f>
        <x:v>0</x:v>
      </x:c>
      <x:c r="AT122" s="180" t="n">
        <x:f>MIN(AR122+AS122,IF(AR122&gt;0,IFERROR(INDEX(Inputs!$H$15:$H$24,MATCH(7,Inputs!$K$15:$K$24,0)),0),0))</x:f>
        <x:v>0</x:v>
      </x:c>
      <x:c r="AU122" s="180" t="n">
        <x:f>MAX(0,AR122+AS122-AT122)</x:f>
        <x:v>0</x:v>
      </x:c>
      <x:c r="AV122" s="180" t="n">
        <x:f>MIN(AU122,MAX(0,$G122-SUM(K122,Q122,W122,AC122,AI122,AO122)))</x:f>
        <x:v>0</x:v>
      </x:c>
      <x:c r="AW122" s="180" t="n">
        <x:f>MAX(0,AU122-AV122)</x:f>
        <x:v>0</x:v>
      </x:c>
      <x:c r="AX122" s="180" t="n">
        <x:f>BC121</x:f>
        <x:v>0</x:v>
      </x:c>
      <x:c r="AY122" s="180" t="n">
        <x:f>IF(AX122&lt;=0,0,AX122*IFERROR(INDEX(Inputs!$E$15:$E$24,MATCH(8,Inputs!$K$15:$K$24,0)),0)/12)</x:f>
        <x:v>0</x:v>
      </x:c>
      <x:c r="AZ122" s="180" t="n">
        <x:f>MIN(AX122+AY122,IF(AX122&gt;0,IFERROR(INDEX(Inputs!$H$15:$H$24,MATCH(8,Inputs!$K$15:$K$24,0)),0),0))</x:f>
        <x:v>0</x:v>
      </x:c>
      <x:c r="BA122" s="180" t="n">
        <x:f>MAX(0,AX122+AY122-AZ122)</x:f>
        <x:v>0</x:v>
      </x:c>
      <x:c r="BB122" s="180" t="n">
        <x:f>MIN(BA122,MAX(0,$G122-SUM(K122,Q122,W122,AC122,AI122,AO122,AU122)))</x:f>
        <x:v>0</x:v>
      </x:c>
      <x:c r="BC122" s="180" t="n">
        <x:f>MAX(0,BA122-BB122)</x:f>
        <x:v>0</x:v>
      </x:c>
      <x:c r="BD122" s="180" t="n">
        <x:f>BI121</x:f>
        <x:v>0</x:v>
      </x:c>
      <x:c r="BE122" s="180" t="n">
        <x:f>IF(BD122&lt;=0,0,BD122*IFERROR(INDEX(Inputs!$E$15:$E$24,MATCH(9,Inputs!$K$15:$K$24,0)),0)/12)</x:f>
        <x:v>0</x:v>
      </x:c>
      <x:c r="BF122" s="180" t="n">
        <x:f>MIN(BD122+BE122,IF(BD122&gt;0,IFERROR(INDEX(Inputs!$H$15:$H$24,MATCH(9,Inputs!$K$15:$K$24,0)),0),0))</x:f>
        <x:v>0</x:v>
      </x:c>
      <x:c r="BG122" s="180" t="n">
        <x:f>MAX(0,BD122+BE122-BF122)</x:f>
        <x:v>0</x:v>
      </x:c>
      <x:c r="BH122" s="180" t="n">
        <x:f>MIN(BG122,MAX(0,$G122-SUM(K122,Q122,W122,AC122,AI122,AO122,AU122,BA122)))</x:f>
        <x:v>0</x:v>
      </x:c>
      <x:c r="BI122" s="180" t="n">
        <x:f>MAX(0,BG122-BH122)</x:f>
        <x:v>0</x:v>
      </x:c>
      <x:c r="BJ122" s="180" t="n">
        <x:f>BO121</x:f>
        <x:v>0</x:v>
      </x:c>
      <x:c r="BK122" s="180" t="n">
        <x:f>IF(BJ122&lt;=0,0,BJ122*IFERROR(INDEX(Inputs!$E$15:$E$24,MATCH(10,Inputs!$K$15:$K$24,0)),0)/12)</x:f>
        <x:v>0</x:v>
      </x:c>
      <x:c r="BL122" s="180" t="n">
        <x:f>MIN(BJ122+BK122,IF(BJ122&gt;0,IFERROR(INDEX(Inputs!$H$15:$H$24,MATCH(10,Inputs!$K$15:$K$24,0)),0),0))</x:f>
        <x:v>0</x:v>
      </x:c>
      <x:c r="BM122" s="180" t="n">
        <x:f>MAX(0,BJ122+BK122-BL122)</x:f>
        <x:v>0</x:v>
      </x:c>
      <x:c r="BN122" s="180" t="n">
        <x:f>MIN(BM122,MAX(0,$G122-SUM(K122,Q122,W122,AC122,AI122,AO122,AU122,BA122,BG122)))</x:f>
        <x:v>0</x:v>
      </x:c>
      <x:c r="BO122" s="192" t="n">
        <x:f>MAX(0,BM122-BN122)</x:f>
        <x:v>0</x:v>
      </x:c>
    </x:row>
    <x:row r="123">
      <x:c r="A123" s="191" t="n">
        <x:f>116</x:f>
        <x:v>116</x:v>
      </x:c>
      <x:c r="B123" s="178" t="n">
        <x:f>EDATE(Inputs!$B$4,A123-1)</x:f>
        <x:v>49720</x:v>
      </x:c>
      <x:c r="C123" s="182" t="n">
        <x:f>SUM(H123,N123,T123,Z123,AF123,AL123,AR123,AX123,BD123,BJ123)</x:f>
        <x:v>0</x:v>
      </x:c>
      <x:c r="D123" s="182" t="n">
        <x:f>SUM(I123,O123,U123,AA123,AG123,AM123,AS123,AY123,BE123,BK123)</x:f>
        <x:v>0</x:v>
      </x:c>
      <x:c r="E123" s="182" t="n">
        <x:f>SUM(J123,P123,V123,AB123,AH123,AN123,AT123,AZ123,BF123,BL123)+SUM(L123,R123,X123,AD123,AJ123,AP123,AV123,BB123,BH123,BN123)</x:f>
        <x:v>0</x:v>
      </x:c>
      <x:c r="F123" s="182" t="n">
        <x:f>SUM(M123,S123,Y123,AE123,AK123,AQ123,AW123,BC123,BI123,BO123)</x:f>
        <x:v>0</x:v>
      </x:c>
      <x:c r="G123" s="182" t="n">
        <x:f>MAX(0,Inputs!$B$12-SUM(J123,P123,V123,AB123,AH123,AN123,AT123,AZ123,BF123,BL123))</x:f>
        <x:v>1150</x:v>
      </x:c>
      <x:c r="H123" s="180" t="n">
        <x:f>M122</x:f>
        <x:v>0</x:v>
      </x:c>
      <x:c r="I123" s="180" t="n">
        <x:f>IF(H123&lt;=0,0,H123*IFERROR(INDEX(Inputs!$E$15:$E$24,MATCH(1,Inputs!$K$15:$K$24,0)),0)/12)</x:f>
        <x:v>0</x:v>
      </x:c>
      <x:c r="J123" s="180" t="n">
        <x:f>MIN(H123+I123,IF(H123&gt;0,IFERROR(INDEX(Inputs!$H$15:$H$24,MATCH(1,Inputs!$K$15:$K$24,0)),0),0))</x:f>
        <x:v>0</x:v>
      </x:c>
      <x:c r="K123" s="180" t="n">
        <x:f>MAX(0,H123+I123-J123)</x:f>
        <x:v>0</x:v>
      </x:c>
      <x:c r="L123" s="180" t="n">
        <x:f>MIN(K123,MAX(0,$G123-0))</x:f>
        <x:v>0</x:v>
      </x:c>
      <x:c r="M123" s="180" t="n">
        <x:f>MAX(0,K123-L123)</x:f>
        <x:v>0</x:v>
      </x:c>
      <x:c r="N123" s="180" t="n">
        <x:f>S122</x:f>
        <x:v>0</x:v>
      </x:c>
      <x:c r="O123" s="180" t="n">
        <x:f>IF(N123&lt;=0,0,N123*IFERROR(INDEX(Inputs!$E$15:$E$24,MATCH(2,Inputs!$K$15:$K$24,0)),0)/12)</x:f>
        <x:v>0</x:v>
      </x:c>
      <x:c r="P123" s="180" t="n">
        <x:f>MIN(N123+O123,IF(N123&gt;0,IFERROR(INDEX(Inputs!$H$15:$H$24,MATCH(2,Inputs!$K$15:$K$24,0)),0),0))</x:f>
        <x:v>0</x:v>
      </x:c>
      <x:c r="Q123" s="180" t="n">
        <x:f>MAX(0,N123+O123-P123)</x:f>
        <x:v>0</x:v>
      </x:c>
      <x:c r="R123" s="180" t="n">
        <x:f>MIN(Q123,MAX(0,$G123-SUM(K123)))</x:f>
        <x:v>0</x:v>
      </x:c>
      <x:c r="S123" s="180" t="n">
        <x:f>MAX(0,Q123-R123)</x:f>
        <x:v>0</x:v>
      </x:c>
      <x:c r="T123" s="180" t="n">
        <x:f>Y122</x:f>
        <x:v>0</x:v>
      </x:c>
      <x:c r="U123" s="180" t="n">
        <x:f>IF(T123&lt;=0,0,T123*IFERROR(INDEX(Inputs!$E$15:$E$24,MATCH(3,Inputs!$K$15:$K$24,0)),0)/12)</x:f>
        <x:v>0</x:v>
      </x:c>
      <x:c r="V123" s="180" t="n">
        <x:f>MIN(T123+U123,IF(T123&gt;0,IFERROR(INDEX(Inputs!$H$15:$H$24,MATCH(3,Inputs!$K$15:$K$24,0)),0),0))</x:f>
        <x:v>0</x:v>
      </x:c>
      <x:c r="W123" s="180" t="n">
        <x:f>MAX(0,T123+U123-V123)</x:f>
        <x:v>0</x:v>
      </x:c>
      <x:c r="X123" s="180" t="n">
        <x:f>MIN(W123,MAX(0,$G123-SUM(K123,Q123)))</x:f>
        <x:v>0</x:v>
      </x:c>
      <x:c r="Y123" s="180" t="n">
        <x:f>MAX(0,W123-X123)</x:f>
        <x:v>0</x:v>
      </x:c>
      <x:c r="Z123" s="180" t="n">
        <x:f>AE122</x:f>
        <x:v>0</x:v>
      </x:c>
      <x:c r="AA123" s="180" t="n">
        <x:f>IF(Z123&lt;=0,0,Z123*IFERROR(INDEX(Inputs!$E$15:$E$24,MATCH(4,Inputs!$K$15:$K$24,0)),0)/12)</x:f>
        <x:v>0</x:v>
      </x:c>
      <x:c r="AB123" s="180" t="n">
        <x:f>MIN(Z123+AA123,IF(Z123&gt;0,IFERROR(INDEX(Inputs!$H$15:$H$24,MATCH(4,Inputs!$K$15:$K$24,0)),0),0))</x:f>
        <x:v>0</x:v>
      </x:c>
      <x:c r="AC123" s="180" t="n">
        <x:f>MAX(0,Z123+AA123-AB123)</x:f>
        <x:v>0</x:v>
      </x:c>
      <x:c r="AD123" s="180" t="n">
        <x:f>MIN(AC123,MAX(0,$G123-SUM(K123,Q123,W123)))</x:f>
        <x:v>0</x:v>
      </x:c>
      <x:c r="AE123" s="180" t="n">
        <x:f>MAX(0,AC123-AD123)</x:f>
        <x:v>0</x:v>
      </x:c>
      <x:c r="AF123" s="180" t="n">
        <x:f>AK122</x:f>
        <x:v>0</x:v>
      </x:c>
      <x:c r="AG123" s="180" t="n">
        <x:f>IF(AF123&lt;=0,0,AF123*IFERROR(INDEX(Inputs!$E$15:$E$24,MATCH(5,Inputs!$K$15:$K$24,0)),0)/12)</x:f>
        <x:v>0</x:v>
      </x:c>
      <x:c r="AH123" s="180" t="n">
        <x:f>MIN(AF123+AG123,IF(AF123&gt;0,IFERROR(INDEX(Inputs!$H$15:$H$24,MATCH(5,Inputs!$K$15:$K$24,0)),0),0))</x:f>
        <x:v>0</x:v>
      </x:c>
      <x:c r="AI123" s="180" t="n">
        <x:f>MAX(0,AF123+AG123-AH123)</x:f>
        <x:v>0</x:v>
      </x:c>
      <x:c r="AJ123" s="180" t="n">
        <x:f>MIN(AI123,MAX(0,$G123-SUM(K123,Q123,W123,AC123)))</x:f>
        <x:v>0</x:v>
      </x:c>
      <x:c r="AK123" s="180" t="n">
        <x:f>MAX(0,AI123-AJ123)</x:f>
        <x:v>0</x:v>
      </x:c>
      <x:c r="AL123" s="180" t="n">
        <x:f>AQ122</x:f>
        <x:v>0</x:v>
      </x:c>
      <x:c r="AM123" s="180" t="n">
        <x:f>IF(AL123&lt;=0,0,AL123*IFERROR(INDEX(Inputs!$E$15:$E$24,MATCH(6,Inputs!$K$15:$K$24,0)),0)/12)</x:f>
        <x:v>0</x:v>
      </x:c>
      <x:c r="AN123" s="180" t="n">
        <x:f>MIN(AL123+AM123,IF(AL123&gt;0,IFERROR(INDEX(Inputs!$H$15:$H$24,MATCH(6,Inputs!$K$15:$K$24,0)),0),0))</x:f>
        <x:v>0</x:v>
      </x:c>
      <x:c r="AO123" s="180" t="n">
        <x:f>MAX(0,AL123+AM123-AN123)</x:f>
        <x:v>0</x:v>
      </x:c>
      <x:c r="AP123" s="180" t="n">
        <x:f>MIN(AO123,MAX(0,$G123-SUM(K123,Q123,W123,AC123,AI123)))</x:f>
        <x:v>0</x:v>
      </x:c>
      <x:c r="AQ123" s="180" t="n">
        <x:f>MAX(0,AO123-AP123)</x:f>
        <x:v>0</x:v>
      </x:c>
      <x:c r="AR123" s="180" t="n">
        <x:f>AW122</x:f>
        <x:v>0</x:v>
      </x:c>
      <x:c r="AS123" s="180" t="n">
        <x:f>IF(AR123&lt;=0,0,AR123*IFERROR(INDEX(Inputs!$E$15:$E$24,MATCH(7,Inputs!$K$15:$K$24,0)),0)/12)</x:f>
        <x:v>0</x:v>
      </x:c>
      <x:c r="AT123" s="180" t="n">
        <x:f>MIN(AR123+AS123,IF(AR123&gt;0,IFERROR(INDEX(Inputs!$H$15:$H$24,MATCH(7,Inputs!$K$15:$K$24,0)),0),0))</x:f>
        <x:v>0</x:v>
      </x:c>
      <x:c r="AU123" s="180" t="n">
        <x:f>MAX(0,AR123+AS123-AT123)</x:f>
        <x:v>0</x:v>
      </x:c>
      <x:c r="AV123" s="180" t="n">
        <x:f>MIN(AU123,MAX(0,$G123-SUM(K123,Q123,W123,AC123,AI123,AO123)))</x:f>
        <x:v>0</x:v>
      </x:c>
      <x:c r="AW123" s="180" t="n">
        <x:f>MAX(0,AU123-AV123)</x:f>
        <x:v>0</x:v>
      </x:c>
      <x:c r="AX123" s="180" t="n">
        <x:f>BC122</x:f>
        <x:v>0</x:v>
      </x:c>
      <x:c r="AY123" s="180" t="n">
        <x:f>IF(AX123&lt;=0,0,AX123*IFERROR(INDEX(Inputs!$E$15:$E$24,MATCH(8,Inputs!$K$15:$K$24,0)),0)/12)</x:f>
        <x:v>0</x:v>
      </x:c>
      <x:c r="AZ123" s="180" t="n">
        <x:f>MIN(AX123+AY123,IF(AX123&gt;0,IFERROR(INDEX(Inputs!$H$15:$H$24,MATCH(8,Inputs!$K$15:$K$24,0)),0),0))</x:f>
        <x:v>0</x:v>
      </x:c>
      <x:c r="BA123" s="180" t="n">
        <x:f>MAX(0,AX123+AY123-AZ123)</x:f>
        <x:v>0</x:v>
      </x:c>
      <x:c r="BB123" s="180" t="n">
        <x:f>MIN(BA123,MAX(0,$G123-SUM(K123,Q123,W123,AC123,AI123,AO123,AU123)))</x:f>
        <x:v>0</x:v>
      </x:c>
      <x:c r="BC123" s="180" t="n">
        <x:f>MAX(0,BA123-BB123)</x:f>
        <x:v>0</x:v>
      </x:c>
      <x:c r="BD123" s="180" t="n">
        <x:f>BI122</x:f>
        <x:v>0</x:v>
      </x:c>
      <x:c r="BE123" s="180" t="n">
        <x:f>IF(BD123&lt;=0,0,BD123*IFERROR(INDEX(Inputs!$E$15:$E$24,MATCH(9,Inputs!$K$15:$K$24,0)),0)/12)</x:f>
        <x:v>0</x:v>
      </x:c>
      <x:c r="BF123" s="180" t="n">
        <x:f>MIN(BD123+BE123,IF(BD123&gt;0,IFERROR(INDEX(Inputs!$H$15:$H$24,MATCH(9,Inputs!$K$15:$K$24,0)),0),0))</x:f>
        <x:v>0</x:v>
      </x:c>
      <x:c r="BG123" s="180" t="n">
        <x:f>MAX(0,BD123+BE123-BF123)</x:f>
        <x:v>0</x:v>
      </x:c>
      <x:c r="BH123" s="180" t="n">
        <x:f>MIN(BG123,MAX(0,$G123-SUM(K123,Q123,W123,AC123,AI123,AO123,AU123,BA123)))</x:f>
        <x:v>0</x:v>
      </x:c>
      <x:c r="BI123" s="180" t="n">
        <x:f>MAX(0,BG123-BH123)</x:f>
        <x:v>0</x:v>
      </x:c>
      <x:c r="BJ123" s="180" t="n">
        <x:f>BO122</x:f>
        <x:v>0</x:v>
      </x:c>
      <x:c r="BK123" s="180" t="n">
        <x:f>IF(BJ123&lt;=0,0,BJ123*IFERROR(INDEX(Inputs!$E$15:$E$24,MATCH(10,Inputs!$K$15:$K$24,0)),0)/12)</x:f>
        <x:v>0</x:v>
      </x:c>
      <x:c r="BL123" s="180" t="n">
        <x:f>MIN(BJ123+BK123,IF(BJ123&gt;0,IFERROR(INDEX(Inputs!$H$15:$H$24,MATCH(10,Inputs!$K$15:$K$24,0)),0),0))</x:f>
        <x:v>0</x:v>
      </x:c>
      <x:c r="BM123" s="180" t="n">
        <x:f>MAX(0,BJ123+BK123-BL123)</x:f>
        <x:v>0</x:v>
      </x:c>
      <x:c r="BN123" s="180" t="n">
        <x:f>MIN(BM123,MAX(0,$G123-SUM(K123,Q123,W123,AC123,AI123,AO123,AU123,BA123,BG123)))</x:f>
        <x:v>0</x:v>
      </x:c>
      <x:c r="BO123" s="192" t="n">
        <x:f>MAX(0,BM123-BN123)</x:f>
        <x:v>0</x:v>
      </x:c>
    </x:row>
    <x:row r="124">
      <x:c r="A124" s="191" t="n">
        <x:f>117</x:f>
        <x:v>117</x:v>
      </x:c>
      <x:c r="B124" s="178" t="n">
        <x:f>EDATE(Inputs!$B$4,A124-1)</x:f>
        <x:v>49749</x:v>
      </x:c>
      <x:c r="C124" s="182" t="n">
        <x:f>SUM(H124,N124,T124,Z124,AF124,AL124,AR124,AX124,BD124,BJ124)</x:f>
        <x:v>0</x:v>
      </x:c>
      <x:c r="D124" s="182" t="n">
        <x:f>SUM(I124,O124,U124,AA124,AG124,AM124,AS124,AY124,BE124,BK124)</x:f>
        <x:v>0</x:v>
      </x:c>
      <x:c r="E124" s="182" t="n">
        <x:f>SUM(J124,P124,V124,AB124,AH124,AN124,AT124,AZ124,BF124,BL124)+SUM(L124,R124,X124,AD124,AJ124,AP124,AV124,BB124,BH124,BN124)</x:f>
        <x:v>0</x:v>
      </x:c>
      <x:c r="F124" s="182" t="n">
        <x:f>SUM(M124,S124,Y124,AE124,AK124,AQ124,AW124,BC124,BI124,BO124)</x:f>
        <x:v>0</x:v>
      </x:c>
      <x:c r="G124" s="182" t="n">
        <x:f>MAX(0,Inputs!$B$12-SUM(J124,P124,V124,AB124,AH124,AN124,AT124,AZ124,BF124,BL124))</x:f>
        <x:v>1150</x:v>
      </x:c>
      <x:c r="H124" s="180" t="n">
        <x:f>M123</x:f>
        <x:v>0</x:v>
      </x:c>
      <x:c r="I124" s="180" t="n">
        <x:f>IF(H124&lt;=0,0,H124*IFERROR(INDEX(Inputs!$E$15:$E$24,MATCH(1,Inputs!$K$15:$K$24,0)),0)/12)</x:f>
        <x:v>0</x:v>
      </x:c>
      <x:c r="J124" s="180" t="n">
        <x:f>MIN(H124+I124,IF(H124&gt;0,IFERROR(INDEX(Inputs!$H$15:$H$24,MATCH(1,Inputs!$K$15:$K$24,0)),0),0))</x:f>
        <x:v>0</x:v>
      </x:c>
      <x:c r="K124" s="180" t="n">
        <x:f>MAX(0,H124+I124-J124)</x:f>
        <x:v>0</x:v>
      </x:c>
      <x:c r="L124" s="180" t="n">
        <x:f>MIN(K124,MAX(0,$G124-0))</x:f>
        <x:v>0</x:v>
      </x:c>
      <x:c r="M124" s="180" t="n">
        <x:f>MAX(0,K124-L124)</x:f>
        <x:v>0</x:v>
      </x:c>
      <x:c r="N124" s="180" t="n">
        <x:f>S123</x:f>
        <x:v>0</x:v>
      </x:c>
      <x:c r="O124" s="180" t="n">
        <x:f>IF(N124&lt;=0,0,N124*IFERROR(INDEX(Inputs!$E$15:$E$24,MATCH(2,Inputs!$K$15:$K$24,0)),0)/12)</x:f>
        <x:v>0</x:v>
      </x:c>
      <x:c r="P124" s="180" t="n">
        <x:f>MIN(N124+O124,IF(N124&gt;0,IFERROR(INDEX(Inputs!$H$15:$H$24,MATCH(2,Inputs!$K$15:$K$24,0)),0),0))</x:f>
        <x:v>0</x:v>
      </x:c>
      <x:c r="Q124" s="180" t="n">
        <x:f>MAX(0,N124+O124-P124)</x:f>
        <x:v>0</x:v>
      </x:c>
      <x:c r="R124" s="180" t="n">
        <x:f>MIN(Q124,MAX(0,$G124-SUM(K124)))</x:f>
        <x:v>0</x:v>
      </x:c>
      <x:c r="S124" s="180" t="n">
        <x:f>MAX(0,Q124-R124)</x:f>
        <x:v>0</x:v>
      </x:c>
      <x:c r="T124" s="180" t="n">
        <x:f>Y123</x:f>
        <x:v>0</x:v>
      </x:c>
      <x:c r="U124" s="180" t="n">
        <x:f>IF(T124&lt;=0,0,T124*IFERROR(INDEX(Inputs!$E$15:$E$24,MATCH(3,Inputs!$K$15:$K$24,0)),0)/12)</x:f>
        <x:v>0</x:v>
      </x:c>
      <x:c r="V124" s="180" t="n">
        <x:f>MIN(T124+U124,IF(T124&gt;0,IFERROR(INDEX(Inputs!$H$15:$H$24,MATCH(3,Inputs!$K$15:$K$24,0)),0),0))</x:f>
        <x:v>0</x:v>
      </x:c>
      <x:c r="W124" s="180" t="n">
        <x:f>MAX(0,T124+U124-V124)</x:f>
        <x:v>0</x:v>
      </x:c>
      <x:c r="X124" s="180" t="n">
        <x:f>MIN(W124,MAX(0,$G124-SUM(K124,Q124)))</x:f>
        <x:v>0</x:v>
      </x:c>
      <x:c r="Y124" s="180" t="n">
        <x:f>MAX(0,W124-X124)</x:f>
        <x:v>0</x:v>
      </x:c>
      <x:c r="Z124" s="180" t="n">
        <x:f>AE123</x:f>
        <x:v>0</x:v>
      </x:c>
      <x:c r="AA124" s="180" t="n">
        <x:f>IF(Z124&lt;=0,0,Z124*IFERROR(INDEX(Inputs!$E$15:$E$24,MATCH(4,Inputs!$K$15:$K$24,0)),0)/12)</x:f>
        <x:v>0</x:v>
      </x:c>
      <x:c r="AB124" s="180" t="n">
        <x:f>MIN(Z124+AA124,IF(Z124&gt;0,IFERROR(INDEX(Inputs!$H$15:$H$24,MATCH(4,Inputs!$K$15:$K$24,0)),0),0))</x:f>
        <x:v>0</x:v>
      </x:c>
      <x:c r="AC124" s="180" t="n">
        <x:f>MAX(0,Z124+AA124-AB124)</x:f>
        <x:v>0</x:v>
      </x:c>
      <x:c r="AD124" s="180" t="n">
        <x:f>MIN(AC124,MAX(0,$G124-SUM(K124,Q124,W124)))</x:f>
        <x:v>0</x:v>
      </x:c>
      <x:c r="AE124" s="180" t="n">
        <x:f>MAX(0,AC124-AD124)</x:f>
        <x:v>0</x:v>
      </x:c>
      <x:c r="AF124" s="180" t="n">
        <x:f>AK123</x:f>
        <x:v>0</x:v>
      </x:c>
      <x:c r="AG124" s="180" t="n">
        <x:f>IF(AF124&lt;=0,0,AF124*IFERROR(INDEX(Inputs!$E$15:$E$24,MATCH(5,Inputs!$K$15:$K$24,0)),0)/12)</x:f>
        <x:v>0</x:v>
      </x:c>
      <x:c r="AH124" s="180" t="n">
        <x:f>MIN(AF124+AG124,IF(AF124&gt;0,IFERROR(INDEX(Inputs!$H$15:$H$24,MATCH(5,Inputs!$K$15:$K$24,0)),0),0))</x:f>
        <x:v>0</x:v>
      </x:c>
      <x:c r="AI124" s="180" t="n">
        <x:f>MAX(0,AF124+AG124-AH124)</x:f>
        <x:v>0</x:v>
      </x:c>
      <x:c r="AJ124" s="180" t="n">
        <x:f>MIN(AI124,MAX(0,$G124-SUM(K124,Q124,W124,AC124)))</x:f>
        <x:v>0</x:v>
      </x:c>
      <x:c r="AK124" s="180" t="n">
        <x:f>MAX(0,AI124-AJ124)</x:f>
        <x:v>0</x:v>
      </x:c>
      <x:c r="AL124" s="180" t="n">
        <x:f>AQ123</x:f>
        <x:v>0</x:v>
      </x:c>
      <x:c r="AM124" s="180" t="n">
        <x:f>IF(AL124&lt;=0,0,AL124*IFERROR(INDEX(Inputs!$E$15:$E$24,MATCH(6,Inputs!$K$15:$K$24,0)),0)/12)</x:f>
        <x:v>0</x:v>
      </x:c>
      <x:c r="AN124" s="180" t="n">
        <x:f>MIN(AL124+AM124,IF(AL124&gt;0,IFERROR(INDEX(Inputs!$H$15:$H$24,MATCH(6,Inputs!$K$15:$K$24,0)),0),0))</x:f>
        <x:v>0</x:v>
      </x:c>
      <x:c r="AO124" s="180" t="n">
        <x:f>MAX(0,AL124+AM124-AN124)</x:f>
        <x:v>0</x:v>
      </x:c>
      <x:c r="AP124" s="180" t="n">
        <x:f>MIN(AO124,MAX(0,$G124-SUM(K124,Q124,W124,AC124,AI124)))</x:f>
        <x:v>0</x:v>
      </x:c>
      <x:c r="AQ124" s="180" t="n">
        <x:f>MAX(0,AO124-AP124)</x:f>
        <x:v>0</x:v>
      </x:c>
      <x:c r="AR124" s="180" t="n">
        <x:f>AW123</x:f>
        <x:v>0</x:v>
      </x:c>
      <x:c r="AS124" s="180" t="n">
        <x:f>IF(AR124&lt;=0,0,AR124*IFERROR(INDEX(Inputs!$E$15:$E$24,MATCH(7,Inputs!$K$15:$K$24,0)),0)/12)</x:f>
        <x:v>0</x:v>
      </x:c>
      <x:c r="AT124" s="180" t="n">
        <x:f>MIN(AR124+AS124,IF(AR124&gt;0,IFERROR(INDEX(Inputs!$H$15:$H$24,MATCH(7,Inputs!$K$15:$K$24,0)),0),0))</x:f>
        <x:v>0</x:v>
      </x:c>
      <x:c r="AU124" s="180" t="n">
        <x:f>MAX(0,AR124+AS124-AT124)</x:f>
        <x:v>0</x:v>
      </x:c>
      <x:c r="AV124" s="180" t="n">
        <x:f>MIN(AU124,MAX(0,$G124-SUM(K124,Q124,W124,AC124,AI124,AO124)))</x:f>
        <x:v>0</x:v>
      </x:c>
      <x:c r="AW124" s="180" t="n">
        <x:f>MAX(0,AU124-AV124)</x:f>
        <x:v>0</x:v>
      </x:c>
      <x:c r="AX124" s="180" t="n">
        <x:f>BC123</x:f>
        <x:v>0</x:v>
      </x:c>
      <x:c r="AY124" s="180" t="n">
        <x:f>IF(AX124&lt;=0,0,AX124*IFERROR(INDEX(Inputs!$E$15:$E$24,MATCH(8,Inputs!$K$15:$K$24,0)),0)/12)</x:f>
        <x:v>0</x:v>
      </x:c>
      <x:c r="AZ124" s="180" t="n">
        <x:f>MIN(AX124+AY124,IF(AX124&gt;0,IFERROR(INDEX(Inputs!$H$15:$H$24,MATCH(8,Inputs!$K$15:$K$24,0)),0),0))</x:f>
        <x:v>0</x:v>
      </x:c>
      <x:c r="BA124" s="180" t="n">
        <x:f>MAX(0,AX124+AY124-AZ124)</x:f>
        <x:v>0</x:v>
      </x:c>
      <x:c r="BB124" s="180" t="n">
        <x:f>MIN(BA124,MAX(0,$G124-SUM(K124,Q124,W124,AC124,AI124,AO124,AU124)))</x:f>
        <x:v>0</x:v>
      </x:c>
      <x:c r="BC124" s="180" t="n">
        <x:f>MAX(0,BA124-BB124)</x:f>
        <x:v>0</x:v>
      </x:c>
      <x:c r="BD124" s="180" t="n">
        <x:f>BI123</x:f>
        <x:v>0</x:v>
      </x:c>
      <x:c r="BE124" s="180" t="n">
        <x:f>IF(BD124&lt;=0,0,BD124*IFERROR(INDEX(Inputs!$E$15:$E$24,MATCH(9,Inputs!$K$15:$K$24,0)),0)/12)</x:f>
        <x:v>0</x:v>
      </x:c>
      <x:c r="BF124" s="180" t="n">
        <x:f>MIN(BD124+BE124,IF(BD124&gt;0,IFERROR(INDEX(Inputs!$H$15:$H$24,MATCH(9,Inputs!$K$15:$K$24,0)),0),0))</x:f>
        <x:v>0</x:v>
      </x:c>
      <x:c r="BG124" s="180" t="n">
        <x:f>MAX(0,BD124+BE124-BF124)</x:f>
        <x:v>0</x:v>
      </x:c>
      <x:c r="BH124" s="180" t="n">
        <x:f>MIN(BG124,MAX(0,$G124-SUM(K124,Q124,W124,AC124,AI124,AO124,AU124,BA124)))</x:f>
        <x:v>0</x:v>
      </x:c>
      <x:c r="BI124" s="180" t="n">
        <x:f>MAX(0,BG124-BH124)</x:f>
        <x:v>0</x:v>
      </x:c>
      <x:c r="BJ124" s="180" t="n">
        <x:f>BO123</x:f>
        <x:v>0</x:v>
      </x:c>
      <x:c r="BK124" s="180" t="n">
        <x:f>IF(BJ124&lt;=0,0,BJ124*IFERROR(INDEX(Inputs!$E$15:$E$24,MATCH(10,Inputs!$K$15:$K$24,0)),0)/12)</x:f>
        <x:v>0</x:v>
      </x:c>
      <x:c r="BL124" s="180" t="n">
        <x:f>MIN(BJ124+BK124,IF(BJ124&gt;0,IFERROR(INDEX(Inputs!$H$15:$H$24,MATCH(10,Inputs!$K$15:$K$24,0)),0),0))</x:f>
        <x:v>0</x:v>
      </x:c>
      <x:c r="BM124" s="180" t="n">
        <x:f>MAX(0,BJ124+BK124-BL124)</x:f>
        <x:v>0</x:v>
      </x:c>
      <x:c r="BN124" s="180" t="n">
        <x:f>MIN(BM124,MAX(0,$G124-SUM(K124,Q124,W124,AC124,AI124,AO124,AU124,BA124,BG124)))</x:f>
        <x:v>0</x:v>
      </x:c>
      <x:c r="BO124" s="192" t="n">
        <x:f>MAX(0,BM124-BN124)</x:f>
        <x:v>0</x:v>
      </x:c>
    </x:row>
    <x:row r="125">
      <x:c r="A125" s="191" t="n">
        <x:f>118</x:f>
        <x:v>118</x:v>
      </x:c>
      <x:c r="B125" s="178" t="n">
        <x:f>EDATE(Inputs!$B$4,A125-1)</x:f>
        <x:v>49780</x:v>
      </x:c>
      <x:c r="C125" s="182" t="n">
        <x:f>SUM(H125,N125,T125,Z125,AF125,AL125,AR125,AX125,BD125,BJ125)</x:f>
        <x:v>0</x:v>
      </x:c>
      <x:c r="D125" s="182" t="n">
        <x:f>SUM(I125,O125,U125,AA125,AG125,AM125,AS125,AY125,BE125,BK125)</x:f>
        <x:v>0</x:v>
      </x:c>
      <x:c r="E125" s="182" t="n">
        <x:f>SUM(J125,P125,V125,AB125,AH125,AN125,AT125,AZ125,BF125,BL125)+SUM(L125,R125,X125,AD125,AJ125,AP125,AV125,BB125,BH125,BN125)</x:f>
        <x:v>0</x:v>
      </x:c>
      <x:c r="F125" s="182" t="n">
        <x:f>SUM(M125,S125,Y125,AE125,AK125,AQ125,AW125,BC125,BI125,BO125)</x:f>
        <x:v>0</x:v>
      </x:c>
      <x:c r="G125" s="182" t="n">
        <x:f>MAX(0,Inputs!$B$12-SUM(J125,P125,V125,AB125,AH125,AN125,AT125,AZ125,BF125,BL125))</x:f>
        <x:v>1150</x:v>
      </x:c>
      <x:c r="H125" s="180" t="n">
        <x:f>M124</x:f>
        <x:v>0</x:v>
      </x:c>
      <x:c r="I125" s="180" t="n">
        <x:f>IF(H125&lt;=0,0,H125*IFERROR(INDEX(Inputs!$E$15:$E$24,MATCH(1,Inputs!$K$15:$K$24,0)),0)/12)</x:f>
        <x:v>0</x:v>
      </x:c>
      <x:c r="J125" s="180" t="n">
        <x:f>MIN(H125+I125,IF(H125&gt;0,IFERROR(INDEX(Inputs!$H$15:$H$24,MATCH(1,Inputs!$K$15:$K$24,0)),0),0))</x:f>
        <x:v>0</x:v>
      </x:c>
      <x:c r="K125" s="180" t="n">
        <x:f>MAX(0,H125+I125-J125)</x:f>
        <x:v>0</x:v>
      </x:c>
      <x:c r="L125" s="180" t="n">
        <x:f>MIN(K125,MAX(0,$G125-0))</x:f>
        <x:v>0</x:v>
      </x:c>
      <x:c r="M125" s="180" t="n">
        <x:f>MAX(0,K125-L125)</x:f>
        <x:v>0</x:v>
      </x:c>
      <x:c r="N125" s="180" t="n">
        <x:f>S124</x:f>
        <x:v>0</x:v>
      </x:c>
      <x:c r="O125" s="180" t="n">
        <x:f>IF(N125&lt;=0,0,N125*IFERROR(INDEX(Inputs!$E$15:$E$24,MATCH(2,Inputs!$K$15:$K$24,0)),0)/12)</x:f>
        <x:v>0</x:v>
      </x:c>
      <x:c r="P125" s="180" t="n">
        <x:f>MIN(N125+O125,IF(N125&gt;0,IFERROR(INDEX(Inputs!$H$15:$H$24,MATCH(2,Inputs!$K$15:$K$24,0)),0),0))</x:f>
        <x:v>0</x:v>
      </x:c>
      <x:c r="Q125" s="180" t="n">
        <x:f>MAX(0,N125+O125-P125)</x:f>
        <x:v>0</x:v>
      </x:c>
      <x:c r="R125" s="180" t="n">
        <x:f>MIN(Q125,MAX(0,$G125-SUM(K125)))</x:f>
        <x:v>0</x:v>
      </x:c>
      <x:c r="S125" s="180" t="n">
        <x:f>MAX(0,Q125-R125)</x:f>
        <x:v>0</x:v>
      </x:c>
      <x:c r="T125" s="180" t="n">
        <x:f>Y124</x:f>
        <x:v>0</x:v>
      </x:c>
      <x:c r="U125" s="180" t="n">
        <x:f>IF(T125&lt;=0,0,T125*IFERROR(INDEX(Inputs!$E$15:$E$24,MATCH(3,Inputs!$K$15:$K$24,0)),0)/12)</x:f>
        <x:v>0</x:v>
      </x:c>
      <x:c r="V125" s="180" t="n">
        <x:f>MIN(T125+U125,IF(T125&gt;0,IFERROR(INDEX(Inputs!$H$15:$H$24,MATCH(3,Inputs!$K$15:$K$24,0)),0),0))</x:f>
        <x:v>0</x:v>
      </x:c>
      <x:c r="W125" s="180" t="n">
        <x:f>MAX(0,T125+U125-V125)</x:f>
        <x:v>0</x:v>
      </x:c>
      <x:c r="X125" s="180" t="n">
        <x:f>MIN(W125,MAX(0,$G125-SUM(K125,Q125)))</x:f>
        <x:v>0</x:v>
      </x:c>
      <x:c r="Y125" s="180" t="n">
        <x:f>MAX(0,W125-X125)</x:f>
        <x:v>0</x:v>
      </x:c>
      <x:c r="Z125" s="180" t="n">
        <x:f>AE124</x:f>
        <x:v>0</x:v>
      </x:c>
      <x:c r="AA125" s="180" t="n">
        <x:f>IF(Z125&lt;=0,0,Z125*IFERROR(INDEX(Inputs!$E$15:$E$24,MATCH(4,Inputs!$K$15:$K$24,0)),0)/12)</x:f>
        <x:v>0</x:v>
      </x:c>
      <x:c r="AB125" s="180" t="n">
        <x:f>MIN(Z125+AA125,IF(Z125&gt;0,IFERROR(INDEX(Inputs!$H$15:$H$24,MATCH(4,Inputs!$K$15:$K$24,0)),0),0))</x:f>
        <x:v>0</x:v>
      </x:c>
      <x:c r="AC125" s="180" t="n">
        <x:f>MAX(0,Z125+AA125-AB125)</x:f>
        <x:v>0</x:v>
      </x:c>
      <x:c r="AD125" s="180" t="n">
        <x:f>MIN(AC125,MAX(0,$G125-SUM(K125,Q125,W125)))</x:f>
        <x:v>0</x:v>
      </x:c>
      <x:c r="AE125" s="180" t="n">
        <x:f>MAX(0,AC125-AD125)</x:f>
        <x:v>0</x:v>
      </x:c>
      <x:c r="AF125" s="180" t="n">
        <x:f>AK124</x:f>
        <x:v>0</x:v>
      </x:c>
      <x:c r="AG125" s="180" t="n">
        <x:f>IF(AF125&lt;=0,0,AF125*IFERROR(INDEX(Inputs!$E$15:$E$24,MATCH(5,Inputs!$K$15:$K$24,0)),0)/12)</x:f>
        <x:v>0</x:v>
      </x:c>
      <x:c r="AH125" s="180" t="n">
        <x:f>MIN(AF125+AG125,IF(AF125&gt;0,IFERROR(INDEX(Inputs!$H$15:$H$24,MATCH(5,Inputs!$K$15:$K$24,0)),0),0))</x:f>
        <x:v>0</x:v>
      </x:c>
      <x:c r="AI125" s="180" t="n">
        <x:f>MAX(0,AF125+AG125-AH125)</x:f>
        <x:v>0</x:v>
      </x:c>
      <x:c r="AJ125" s="180" t="n">
        <x:f>MIN(AI125,MAX(0,$G125-SUM(K125,Q125,W125,AC125)))</x:f>
        <x:v>0</x:v>
      </x:c>
      <x:c r="AK125" s="180" t="n">
        <x:f>MAX(0,AI125-AJ125)</x:f>
        <x:v>0</x:v>
      </x:c>
      <x:c r="AL125" s="180" t="n">
        <x:f>AQ124</x:f>
        <x:v>0</x:v>
      </x:c>
      <x:c r="AM125" s="180" t="n">
        <x:f>IF(AL125&lt;=0,0,AL125*IFERROR(INDEX(Inputs!$E$15:$E$24,MATCH(6,Inputs!$K$15:$K$24,0)),0)/12)</x:f>
        <x:v>0</x:v>
      </x:c>
      <x:c r="AN125" s="180" t="n">
        <x:f>MIN(AL125+AM125,IF(AL125&gt;0,IFERROR(INDEX(Inputs!$H$15:$H$24,MATCH(6,Inputs!$K$15:$K$24,0)),0),0))</x:f>
        <x:v>0</x:v>
      </x:c>
      <x:c r="AO125" s="180" t="n">
        <x:f>MAX(0,AL125+AM125-AN125)</x:f>
        <x:v>0</x:v>
      </x:c>
      <x:c r="AP125" s="180" t="n">
        <x:f>MIN(AO125,MAX(0,$G125-SUM(K125,Q125,W125,AC125,AI125)))</x:f>
        <x:v>0</x:v>
      </x:c>
      <x:c r="AQ125" s="180" t="n">
        <x:f>MAX(0,AO125-AP125)</x:f>
        <x:v>0</x:v>
      </x:c>
      <x:c r="AR125" s="180" t="n">
        <x:f>AW124</x:f>
        <x:v>0</x:v>
      </x:c>
      <x:c r="AS125" s="180" t="n">
        <x:f>IF(AR125&lt;=0,0,AR125*IFERROR(INDEX(Inputs!$E$15:$E$24,MATCH(7,Inputs!$K$15:$K$24,0)),0)/12)</x:f>
        <x:v>0</x:v>
      </x:c>
      <x:c r="AT125" s="180" t="n">
        <x:f>MIN(AR125+AS125,IF(AR125&gt;0,IFERROR(INDEX(Inputs!$H$15:$H$24,MATCH(7,Inputs!$K$15:$K$24,0)),0),0))</x:f>
        <x:v>0</x:v>
      </x:c>
      <x:c r="AU125" s="180" t="n">
        <x:f>MAX(0,AR125+AS125-AT125)</x:f>
        <x:v>0</x:v>
      </x:c>
      <x:c r="AV125" s="180" t="n">
        <x:f>MIN(AU125,MAX(0,$G125-SUM(K125,Q125,W125,AC125,AI125,AO125)))</x:f>
        <x:v>0</x:v>
      </x:c>
      <x:c r="AW125" s="180" t="n">
        <x:f>MAX(0,AU125-AV125)</x:f>
        <x:v>0</x:v>
      </x:c>
      <x:c r="AX125" s="180" t="n">
        <x:f>BC124</x:f>
        <x:v>0</x:v>
      </x:c>
      <x:c r="AY125" s="180" t="n">
        <x:f>IF(AX125&lt;=0,0,AX125*IFERROR(INDEX(Inputs!$E$15:$E$24,MATCH(8,Inputs!$K$15:$K$24,0)),0)/12)</x:f>
        <x:v>0</x:v>
      </x:c>
      <x:c r="AZ125" s="180" t="n">
        <x:f>MIN(AX125+AY125,IF(AX125&gt;0,IFERROR(INDEX(Inputs!$H$15:$H$24,MATCH(8,Inputs!$K$15:$K$24,0)),0),0))</x:f>
        <x:v>0</x:v>
      </x:c>
      <x:c r="BA125" s="180" t="n">
        <x:f>MAX(0,AX125+AY125-AZ125)</x:f>
        <x:v>0</x:v>
      </x:c>
      <x:c r="BB125" s="180" t="n">
        <x:f>MIN(BA125,MAX(0,$G125-SUM(K125,Q125,W125,AC125,AI125,AO125,AU125)))</x:f>
        <x:v>0</x:v>
      </x:c>
      <x:c r="BC125" s="180" t="n">
        <x:f>MAX(0,BA125-BB125)</x:f>
        <x:v>0</x:v>
      </x:c>
      <x:c r="BD125" s="180" t="n">
        <x:f>BI124</x:f>
        <x:v>0</x:v>
      </x:c>
      <x:c r="BE125" s="180" t="n">
        <x:f>IF(BD125&lt;=0,0,BD125*IFERROR(INDEX(Inputs!$E$15:$E$24,MATCH(9,Inputs!$K$15:$K$24,0)),0)/12)</x:f>
        <x:v>0</x:v>
      </x:c>
      <x:c r="BF125" s="180" t="n">
        <x:f>MIN(BD125+BE125,IF(BD125&gt;0,IFERROR(INDEX(Inputs!$H$15:$H$24,MATCH(9,Inputs!$K$15:$K$24,0)),0),0))</x:f>
        <x:v>0</x:v>
      </x:c>
      <x:c r="BG125" s="180" t="n">
        <x:f>MAX(0,BD125+BE125-BF125)</x:f>
        <x:v>0</x:v>
      </x:c>
      <x:c r="BH125" s="180" t="n">
        <x:f>MIN(BG125,MAX(0,$G125-SUM(K125,Q125,W125,AC125,AI125,AO125,AU125,BA125)))</x:f>
        <x:v>0</x:v>
      </x:c>
      <x:c r="BI125" s="180" t="n">
        <x:f>MAX(0,BG125-BH125)</x:f>
        <x:v>0</x:v>
      </x:c>
      <x:c r="BJ125" s="180" t="n">
        <x:f>BO124</x:f>
        <x:v>0</x:v>
      </x:c>
      <x:c r="BK125" s="180" t="n">
        <x:f>IF(BJ125&lt;=0,0,BJ125*IFERROR(INDEX(Inputs!$E$15:$E$24,MATCH(10,Inputs!$K$15:$K$24,0)),0)/12)</x:f>
        <x:v>0</x:v>
      </x:c>
      <x:c r="BL125" s="180" t="n">
        <x:f>MIN(BJ125+BK125,IF(BJ125&gt;0,IFERROR(INDEX(Inputs!$H$15:$H$24,MATCH(10,Inputs!$K$15:$K$24,0)),0),0))</x:f>
        <x:v>0</x:v>
      </x:c>
      <x:c r="BM125" s="180" t="n">
        <x:f>MAX(0,BJ125+BK125-BL125)</x:f>
        <x:v>0</x:v>
      </x:c>
      <x:c r="BN125" s="180" t="n">
        <x:f>MIN(BM125,MAX(0,$G125-SUM(K125,Q125,W125,AC125,AI125,AO125,AU125,BA125,BG125)))</x:f>
        <x:v>0</x:v>
      </x:c>
      <x:c r="BO125" s="192" t="n">
        <x:f>MAX(0,BM125-BN125)</x:f>
        <x:v>0</x:v>
      </x:c>
    </x:row>
    <x:row r="126">
      <x:c r="A126" s="191" t="n">
        <x:f>119</x:f>
        <x:v>119</x:v>
      </x:c>
      <x:c r="B126" s="178" t="n">
        <x:f>EDATE(Inputs!$B$4,A126-1)</x:f>
        <x:v>49810</x:v>
      </x:c>
      <x:c r="C126" s="182" t="n">
        <x:f>SUM(H126,N126,T126,Z126,AF126,AL126,AR126,AX126,BD126,BJ126)</x:f>
        <x:v>0</x:v>
      </x:c>
      <x:c r="D126" s="182" t="n">
        <x:f>SUM(I126,O126,U126,AA126,AG126,AM126,AS126,AY126,BE126,BK126)</x:f>
        <x:v>0</x:v>
      </x:c>
      <x:c r="E126" s="182" t="n">
        <x:f>SUM(J126,P126,V126,AB126,AH126,AN126,AT126,AZ126,BF126,BL126)+SUM(L126,R126,X126,AD126,AJ126,AP126,AV126,BB126,BH126,BN126)</x:f>
        <x:v>0</x:v>
      </x:c>
      <x:c r="F126" s="182" t="n">
        <x:f>SUM(M126,S126,Y126,AE126,AK126,AQ126,AW126,BC126,BI126,BO126)</x:f>
        <x:v>0</x:v>
      </x:c>
      <x:c r="G126" s="182" t="n">
        <x:f>MAX(0,Inputs!$B$12-SUM(J126,P126,V126,AB126,AH126,AN126,AT126,AZ126,BF126,BL126))</x:f>
        <x:v>1150</x:v>
      </x:c>
      <x:c r="H126" s="180" t="n">
        <x:f>M125</x:f>
        <x:v>0</x:v>
      </x:c>
      <x:c r="I126" s="180" t="n">
        <x:f>IF(H126&lt;=0,0,H126*IFERROR(INDEX(Inputs!$E$15:$E$24,MATCH(1,Inputs!$K$15:$K$24,0)),0)/12)</x:f>
        <x:v>0</x:v>
      </x:c>
      <x:c r="J126" s="180" t="n">
        <x:f>MIN(H126+I126,IF(H126&gt;0,IFERROR(INDEX(Inputs!$H$15:$H$24,MATCH(1,Inputs!$K$15:$K$24,0)),0),0))</x:f>
        <x:v>0</x:v>
      </x:c>
      <x:c r="K126" s="180" t="n">
        <x:f>MAX(0,H126+I126-J126)</x:f>
        <x:v>0</x:v>
      </x:c>
      <x:c r="L126" s="180" t="n">
        <x:f>MIN(K126,MAX(0,$G126-0))</x:f>
        <x:v>0</x:v>
      </x:c>
      <x:c r="M126" s="180" t="n">
        <x:f>MAX(0,K126-L126)</x:f>
        <x:v>0</x:v>
      </x:c>
      <x:c r="N126" s="180" t="n">
        <x:f>S125</x:f>
        <x:v>0</x:v>
      </x:c>
      <x:c r="O126" s="180" t="n">
        <x:f>IF(N126&lt;=0,0,N126*IFERROR(INDEX(Inputs!$E$15:$E$24,MATCH(2,Inputs!$K$15:$K$24,0)),0)/12)</x:f>
        <x:v>0</x:v>
      </x:c>
      <x:c r="P126" s="180" t="n">
        <x:f>MIN(N126+O126,IF(N126&gt;0,IFERROR(INDEX(Inputs!$H$15:$H$24,MATCH(2,Inputs!$K$15:$K$24,0)),0),0))</x:f>
        <x:v>0</x:v>
      </x:c>
      <x:c r="Q126" s="180" t="n">
        <x:f>MAX(0,N126+O126-P126)</x:f>
        <x:v>0</x:v>
      </x:c>
      <x:c r="R126" s="180" t="n">
        <x:f>MIN(Q126,MAX(0,$G126-SUM(K126)))</x:f>
        <x:v>0</x:v>
      </x:c>
      <x:c r="S126" s="180" t="n">
        <x:f>MAX(0,Q126-R126)</x:f>
        <x:v>0</x:v>
      </x:c>
      <x:c r="T126" s="180" t="n">
        <x:f>Y125</x:f>
        <x:v>0</x:v>
      </x:c>
      <x:c r="U126" s="180" t="n">
        <x:f>IF(T126&lt;=0,0,T126*IFERROR(INDEX(Inputs!$E$15:$E$24,MATCH(3,Inputs!$K$15:$K$24,0)),0)/12)</x:f>
        <x:v>0</x:v>
      </x:c>
      <x:c r="V126" s="180" t="n">
        <x:f>MIN(T126+U126,IF(T126&gt;0,IFERROR(INDEX(Inputs!$H$15:$H$24,MATCH(3,Inputs!$K$15:$K$24,0)),0),0))</x:f>
        <x:v>0</x:v>
      </x:c>
      <x:c r="W126" s="180" t="n">
        <x:f>MAX(0,T126+U126-V126)</x:f>
        <x:v>0</x:v>
      </x:c>
      <x:c r="X126" s="180" t="n">
        <x:f>MIN(W126,MAX(0,$G126-SUM(K126,Q126)))</x:f>
        <x:v>0</x:v>
      </x:c>
      <x:c r="Y126" s="180" t="n">
        <x:f>MAX(0,W126-X126)</x:f>
        <x:v>0</x:v>
      </x:c>
      <x:c r="Z126" s="180" t="n">
        <x:f>AE125</x:f>
        <x:v>0</x:v>
      </x:c>
      <x:c r="AA126" s="180" t="n">
        <x:f>IF(Z126&lt;=0,0,Z126*IFERROR(INDEX(Inputs!$E$15:$E$24,MATCH(4,Inputs!$K$15:$K$24,0)),0)/12)</x:f>
        <x:v>0</x:v>
      </x:c>
      <x:c r="AB126" s="180" t="n">
        <x:f>MIN(Z126+AA126,IF(Z126&gt;0,IFERROR(INDEX(Inputs!$H$15:$H$24,MATCH(4,Inputs!$K$15:$K$24,0)),0),0))</x:f>
        <x:v>0</x:v>
      </x:c>
      <x:c r="AC126" s="180" t="n">
        <x:f>MAX(0,Z126+AA126-AB126)</x:f>
        <x:v>0</x:v>
      </x:c>
      <x:c r="AD126" s="180" t="n">
        <x:f>MIN(AC126,MAX(0,$G126-SUM(K126,Q126,W126)))</x:f>
        <x:v>0</x:v>
      </x:c>
      <x:c r="AE126" s="180" t="n">
        <x:f>MAX(0,AC126-AD126)</x:f>
        <x:v>0</x:v>
      </x:c>
      <x:c r="AF126" s="180" t="n">
        <x:f>AK125</x:f>
        <x:v>0</x:v>
      </x:c>
      <x:c r="AG126" s="180" t="n">
        <x:f>IF(AF126&lt;=0,0,AF126*IFERROR(INDEX(Inputs!$E$15:$E$24,MATCH(5,Inputs!$K$15:$K$24,0)),0)/12)</x:f>
        <x:v>0</x:v>
      </x:c>
      <x:c r="AH126" s="180" t="n">
        <x:f>MIN(AF126+AG126,IF(AF126&gt;0,IFERROR(INDEX(Inputs!$H$15:$H$24,MATCH(5,Inputs!$K$15:$K$24,0)),0),0))</x:f>
        <x:v>0</x:v>
      </x:c>
      <x:c r="AI126" s="180" t="n">
        <x:f>MAX(0,AF126+AG126-AH126)</x:f>
        <x:v>0</x:v>
      </x:c>
      <x:c r="AJ126" s="180" t="n">
        <x:f>MIN(AI126,MAX(0,$G126-SUM(K126,Q126,W126,AC126)))</x:f>
        <x:v>0</x:v>
      </x:c>
      <x:c r="AK126" s="180" t="n">
        <x:f>MAX(0,AI126-AJ126)</x:f>
        <x:v>0</x:v>
      </x:c>
      <x:c r="AL126" s="180" t="n">
        <x:f>AQ125</x:f>
        <x:v>0</x:v>
      </x:c>
      <x:c r="AM126" s="180" t="n">
        <x:f>IF(AL126&lt;=0,0,AL126*IFERROR(INDEX(Inputs!$E$15:$E$24,MATCH(6,Inputs!$K$15:$K$24,0)),0)/12)</x:f>
        <x:v>0</x:v>
      </x:c>
      <x:c r="AN126" s="180" t="n">
        <x:f>MIN(AL126+AM126,IF(AL126&gt;0,IFERROR(INDEX(Inputs!$H$15:$H$24,MATCH(6,Inputs!$K$15:$K$24,0)),0),0))</x:f>
        <x:v>0</x:v>
      </x:c>
      <x:c r="AO126" s="180" t="n">
        <x:f>MAX(0,AL126+AM126-AN126)</x:f>
        <x:v>0</x:v>
      </x:c>
      <x:c r="AP126" s="180" t="n">
        <x:f>MIN(AO126,MAX(0,$G126-SUM(K126,Q126,W126,AC126,AI126)))</x:f>
        <x:v>0</x:v>
      </x:c>
      <x:c r="AQ126" s="180" t="n">
        <x:f>MAX(0,AO126-AP126)</x:f>
        <x:v>0</x:v>
      </x:c>
      <x:c r="AR126" s="180" t="n">
        <x:f>AW125</x:f>
        <x:v>0</x:v>
      </x:c>
      <x:c r="AS126" s="180" t="n">
        <x:f>IF(AR126&lt;=0,0,AR126*IFERROR(INDEX(Inputs!$E$15:$E$24,MATCH(7,Inputs!$K$15:$K$24,0)),0)/12)</x:f>
        <x:v>0</x:v>
      </x:c>
      <x:c r="AT126" s="180" t="n">
        <x:f>MIN(AR126+AS126,IF(AR126&gt;0,IFERROR(INDEX(Inputs!$H$15:$H$24,MATCH(7,Inputs!$K$15:$K$24,0)),0),0))</x:f>
        <x:v>0</x:v>
      </x:c>
      <x:c r="AU126" s="180" t="n">
        <x:f>MAX(0,AR126+AS126-AT126)</x:f>
        <x:v>0</x:v>
      </x:c>
      <x:c r="AV126" s="180" t="n">
        <x:f>MIN(AU126,MAX(0,$G126-SUM(K126,Q126,W126,AC126,AI126,AO126)))</x:f>
        <x:v>0</x:v>
      </x:c>
      <x:c r="AW126" s="180" t="n">
        <x:f>MAX(0,AU126-AV126)</x:f>
        <x:v>0</x:v>
      </x:c>
      <x:c r="AX126" s="180" t="n">
        <x:f>BC125</x:f>
        <x:v>0</x:v>
      </x:c>
      <x:c r="AY126" s="180" t="n">
        <x:f>IF(AX126&lt;=0,0,AX126*IFERROR(INDEX(Inputs!$E$15:$E$24,MATCH(8,Inputs!$K$15:$K$24,0)),0)/12)</x:f>
        <x:v>0</x:v>
      </x:c>
      <x:c r="AZ126" s="180" t="n">
        <x:f>MIN(AX126+AY126,IF(AX126&gt;0,IFERROR(INDEX(Inputs!$H$15:$H$24,MATCH(8,Inputs!$K$15:$K$24,0)),0),0))</x:f>
        <x:v>0</x:v>
      </x:c>
      <x:c r="BA126" s="180" t="n">
        <x:f>MAX(0,AX126+AY126-AZ126)</x:f>
        <x:v>0</x:v>
      </x:c>
      <x:c r="BB126" s="180" t="n">
        <x:f>MIN(BA126,MAX(0,$G126-SUM(K126,Q126,W126,AC126,AI126,AO126,AU126)))</x:f>
        <x:v>0</x:v>
      </x:c>
      <x:c r="BC126" s="180" t="n">
        <x:f>MAX(0,BA126-BB126)</x:f>
        <x:v>0</x:v>
      </x:c>
      <x:c r="BD126" s="180" t="n">
        <x:f>BI125</x:f>
        <x:v>0</x:v>
      </x:c>
      <x:c r="BE126" s="180" t="n">
        <x:f>IF(BD126&lt;=0,0,BD126*IFERROR(INDEX(Inputs!$E$15:$E$24,MATCH(9,Inputs!$K$15:$K$24,0)),0)/12)</x:f>
        <x:v>0</x:v>
      </x:c>
      <x:c r="BF126" s="180" t="n">
        <x:f>MIN(BD126+BE126,IF(BD126&gt;0,IFERROR(INDEX(Inputs!$H$15:$H$24,MATCH(9,Inputs!$K$15:$K$24,0)),0),0))</x:f>
        <x:v>0</x:v>
      </x:c>
      <x:c r="BG126" s="180" t="n">
        <x:f>MAX(0,BD126+BE126-BF126)</x:f>
        <x:v>0</x:v>
      </x:c>
      <x:c r="BH126" s="180" t="n">
        <x:f>MIN(BG126,MAX(0,$G126-SUM(K126,Q126,W126,AC126,AI126,AO126,AU126,BA126)))</x:f>
        <x:v>0</x:v>
      </x:c>
      <x:c r="BI126" s="180" t="n">
        <x:f>MAX(0,BG126-BH126)</x:f>
        <x:v>0</x:v>
      </x:c>
      <x:c r="BJ126" s="180" t="n">
        <x:f>BO125</x:f>
        <x:v>0</x:v>
      </x:c>
      <x:c r="BK126" s="180" t="n">
        <x:f>IF(BJ126&lt;=0,0,BJ126*IFERROR(INDEX(Inputs!$E$15:$E$24,MATCH(10,Inputs!$K$15:$K$24,0)),0)/12)</x:f>
        <x:v>0</x:v>
      </x:c>
      <x:c r="BL126" s="180" t="n">
        <x:f>MIN(BJ126+BK126,IF(BJ126&gt;0,IFERROR(INDEX(Inputs!$H$15:$H$24,MATCH(10,Inputs!$K$15:$K$24,0)),0),0))</x:f>
        <x:v>0</x:v>
      </x:c>
      <x:c r="BM126" s="180" t="n">
        <x:f>MAX(0,BJ126+BK126-BL126)</x:f>
        <x:v>0</x:v>
      </x:c>
      <x:c r="BN126" s="180" t="n">
        <x:f>MIN(BM126,MAX(0,$G126-SUM(K126,Q126,W126,AC126,AI126,AO126,AU126,BA126,BG126)))</x:f>
        <x:v>0</x:v>
      </x:c>
      <x:c r="BO126" s="192" t="n">
        <x:f>MAX(0,BM126-BN126)</x:f>
        <x:v>0</x:v>
      </x:c>
    </x:row>
    <x:row r="127">
      <x:c r="A127" s="191" t="n">
        <x:f>120</x:f>
        <x:v>120</x:v>
      </x:c>
      <x:c r="B127" s="178" t="n">
        <x:f>EDATE(Inputs!$B$4,A127-1)</x:f>
        <x:v>49841</x:v>
      </x:c>
      <x:c r="C127" s="182" t="n">
        <x:f>SUM(H127,N127,T127,Z127,AF127,AL127,AR127,AX127,BD127,BJ127)</x:f>
        <x:v>0</x:v>
      </x:c>
      <x:c r="D127" s="182" t="n">
        <x:f>SUM(I127,O127,U127,AA127,AG127,AM127,AS127,AY127,BE127,BK127)</x:f>
        <x:v>0</x:v>
      </x:c>
      <x:c r="E127" s="182" t="n">
        <x:f>SUM(J127,P127,V127,AB127,AH127,AN127,AT127,AZ127,BF127,BL127)+SUM(L127,R127,X127,AD127,AJ127,AP127,AV127,BB127,BH127,BN127)</x:f>
        <x:v>0</x:v>
      </x:c>
      <x:c r="F127" s="182" t="n">
        <x:f>SUM(M127,S127,Y127,AE127,AK127,AQ127,AW127,BC127,BI127,BO127)</x:f>
        <x:v>0</x:v>
      </x:c>
      <x:c r="G127" s="182" t="n">
        <x:f>MAX(0,Inputs!$B$12-SUM(J127,P127,V127,AB127,AH127,AN127,AT127,AZ127,BF127,BL127))</x:f>
        <x:v>1150</x:v>
      </x:c>
      <x:c r="H127" s="180" t="n">
        <x:f>M126</x:f>
        <x:v>0</x:v>
      </x:c>
      <x:c r="I127" s="180" t="n">
        <x:f>IF(H127&lt;=0,0,H127*IFERROR(INDEX(Inputs!$E$15:$E$24,MATCH(1,Inputs!$K$15:$K$24,0)),0)/12)</x:f>
        <x:v>0</x:v>
      </x:c>
      <x:c r="J127" s="180" t="n">
        <x:f>MIN(H127+I127,IF(H127&gt;0,IFERROR(INDEX(Inputs!$H$15:$H$24,MATCH(1,Inputs!$K$15:$K$24,0)),0),0))</x:f>
        <x:v>0</x:v>
      </x:c>
      <x:c r="K127" s="180" t="n">
        <x:f>MAX(0,H127+I127-J127)</x:f>
        <x:v>0</x:v>
      </x:c>
      <x:c r="L127" s="180" t="n">
        <x:f>MIN(K127,MAX(0,$G127-0))</x:f>
        <x:v>0</x:v>
      </x:c>
      <x:c r="M127" s="180" t="n">
        <x:f>MAX(0,K127-L127)</x:f>
        <x:v>0</x:v>
      </x:c>
      <x:c r="N127" s="180" t="n">
        <x:f>S126</x:f>
        <x:v>0</x:v>
      </x:c>
      <x:c r="O127" s="180" t="n">
        <x:f>IF(N127&lt;=0,0,N127*IFERROR(INDEX(Inputs!$E$15:$E$24,MATCH(2,Inputs!$K$15:$K$24,0)),0)/12)</x:f>
        <x:v>0</x:v>
      </x:c>
      <x:c r="P127" s="180" t="n">
        <x:f>MIN(N127+O127,IF(N127&gt;0,IFERROR(INDEX(Inputs!$H$15:$H$24,MATCH(2,Inputs!$K$15:$K$24,0)),0),0))</x:f>
        <x:v>0</x:v>
      </x:c>
      <x:c r="Q127" s="180" t="n">
        <x:f>MAX(0,N127+O127-P127)</x:f>
        <x:v>0</x:v>
      </x:c>
      <x:c r="R127" s="180" t="n">
        <x:f>MIN(Q127,MAX(0,$G127-SUM(K127)))</x:f>
        <x:v>0</x:v>
      </x:c>
      <x:c r="S127" s="180" t="n">
        <x:f>MAX(0,Q127-R127)</x:f>
        <x:v>0</x:v>
      </x:c>
      <x:c r="T127" s="180" t="n">
        <x:f>Y126</x:f>
        <x:v>0</x:v>
      </x:c>
      <x:c r="U127" s="180" t="n">
        <x:f>IF(T127&lt;=0,0,T127*IFERROR(INDEX(Inputs!$E$15:$E$24,MATCH(3,Inputs!$K$15:$K$24,0)),0)/12)</x:f>
        <x:v>0</x:v>
      </x:c>
      <x:c r="V127" s="180" t="n">
        <x:f>MIN(T127+U127,IF(T127&gt;0,IFERROR(INDEX(Inputs!$H$15:$H$24,MATCH(3,Inputs!$K$15:$K$24,0)),0),0))</x:f>
        <x:v>0</x:v>
      </x:c>
      <x:c r="W127" s="180" t="n">
        <x:f>MAX(0,T127+U127-V127)</x:f>
        <x:v>0</x:v>
      </x:c>
      <x:c r="X127" s="180" t="n">
        <x:f>MIN(W127,MAX(0,$G127-SUM(K127,Q127)))</x:f>
        <x:v>0</x:v>
      </x:c>
      <x:c r="Y127" s="180" t="n">
        <x:f>MAX(0,W127-X127)</x:f>
        <x:v>0</x:v>
      </x:c>
      <x:c r="Z127" s="180" t="n">
        <x:f>AE126</x:f>
        <x:v>0</x:v>
      </x:c>
      <x:c r="AA127" s="180" t="n">
        <x:f>IF(Z127&lt;=0,0,Z127*IFERROR(INDEX(Inputs!$E$15:$E$24,MATCH(4,Inputs!$K$15:$K$24,0)),0)/12)</x:f>
        <x:v>0</x:v>
      </x:c>
      <x:c r="AB127" s="180" t="n">
        <x:f>MIN(Z127+AA127,IF(Z127&gt;0,IFERROR(INDEX(Inputs!$H$15:$H$24,MATCH(4,Inputs!$K$15:$K$24,0)),0),0))</x:f>
        <x:v>0</x:v>
      </x:c>
      <x:c r="AC127" s="180" t="n">
        <x:f>MAX(0,Z127+AA127-AB127)</x:f>
        <x:v>0</x:v>
      </x:c>
      <x:c r="AD127" s="180" t="n">
        <x:f>MIN(AC127,MAX(0,$G127-SUM(K127,Q127,W127)))</x:f>
        <x:v>0</x:v>
      </x:c>
      <x:c r="AE127" s="180" t="n">
        <x:f>MAX(0,AC127-AD127)</x:f>
        <x:v>0</x:v>
      </x:c>
      <x:c r="AF127" s="180" t="n">
        <x:f>AK126</x:f>
        <x:v>0</x:v>
      </x:c>
      <x:c r="AG127" s="180" t="n">
        <x:f>IF(AF127&lt;=0,0,AF127*IFERROR(INDEX(Inputs!$E$15:$E$24,MATCH(5,Inputs!$K$15:$K$24,0)),0)/12)</x:f>
        <x:v>0</x:v>
      </x:c>
      <x:c r="AH127" s="180" t="n">
        <x:f>MIN(AF127+AG127,IF(AF127&gt;0,IFERROR(INDEX(Inputs!$H$15:$H$24,MATCH(5,Inputs!$K$15:$K$24,0)),0),0))</x:f>
        <x:v>0</x:v>
      </x:c>
      <x:c r="AI127" s="180" t="n">
        <x:f>MAX(0,AF127+AG127-AH127)</x:f>
        <x:v>0</x:v>
      </x:c>
      <x:c r="AJ127" s="180" t="n">
        <x:f>MIN(AI127,MAX(0,$G127-SUM(K127,Q127,W127,AC127)))</x:f>
        <x:v>0</x:v>
      </x:c>
      <x:c r="AK127" s="180" t="n">
        <x:f>MAX(0,AI127-AJ127)</x:f>
        <x:v>0</x:v>
      </x:c>
      <x:c r="AL127" s="180" t="n">
        <x:f>AQ126</x:f>
        <x:v>0</x:v>
      </x:c>
      <x:c r="AM127" s="180" t="n">
        <x:f>IF(AL127&lt;=0,0,AL127*IFERROR(INDEX(Inputs!$E$15:$E$24,MATCH(6,Inputs!$K$15:$K$24,0)),0)/12)</x:f>
        <x:v>0</x:v>
      </x:c>
      <x:c r="AN127" s="180" t="n">
        <x:f>MIN(AL127+AM127,IF(AL127&gt;0,IFERROR(INDEX(Inputs!$H$15:$H$24,MATCH(6,Inputs!$K$15:$K$24,0)),0),0))</x:f>
        <x:v>0</x:v>
      </x:c>
      <x:c r="AO127" s="180" t="n">
        <x:f>MAX(0,AL127+AM127-AN127)</x:f>
        <x:v>0</x:v>
      </x:c>
      <x:c r="AP127" s="180" t="n">
        <x:f>MIN(AO127,MAX(0,$G127-SUM(K127,Q127,W127,AC127,AI127)))</x:f>
        <x:v>0</x:v>
      </x:c>
      <x:c r="AQ127" s="180" t="n">
        <x:f>MAX(0,AO127-AP127)</x:f>
        <x:v>0</x:v>
      </x:c>
      <x:c r="AR127" s="180" t="n">
        <x:f>AW126</x:f>
        <x:v>0</x:v>
      </x:c>
      <x:c r="AS127" s="180" t="n">
        <x:f>IF(AR127&lt;=0,0,AR127*IFERROR(INDEX(Inputs!$E$15:$E$24,MATCH(7,Inputs!$K$15:$K$24,0)),0)/12)</x:f>
        <x:v>0</x:v>
      </x:c>
      <x:c r="AT127" s="180" t="n">
        <x:f>MIN(AR127+AS127,IF(AR127&gt;0,IFERROR(INDEX(Inputs!$H$15:$H$24,MATCH(7,Inputs!$K$15:$K$24,0)),0),0))</x:f>
        <x:v>0</x:v>
      </x:c>
      <x:c r="AU127" s="180" t="n">
        <x:f>MAX(0,AR127+AS127-AT127)</x:f>
        <x:v>0</x:v>
      </x:c>
      <x:c r="AV127" s="180" t="n">
        <x:f>MIN(AU127,MAX(0,$G127-SUM(K127,Q127,W127,AC127,AI127,AO127)))</x:f>
        <x:v>0</x:v>
      </x:c>
      <x:c r="AW127" s="180" t="n">
        <x:f>MAX(0,AU127-AV127)</x:f>
        <x:v>0</x:v>
      </x:c>
      <x:c r="AX127" s="180" t="n">
        <x:f>BC126</x:f>
        <x:v>0</x:v>
      </x:c>
      <x:c r="AY127" s="180" t="n">
        <x:f>IF(AX127&lt;=0,0,AX127*IFERROR(INDEX(Inputs!$E$15:$E$24,MATCH(8,Inputs!$K$15:$K$24,0)),0)/12)</x:f>
        <x:v>0</x:v>
      </x:c>
      <x:c r="AZ127" s="180" t="n">
        <x:f>MIN(AX127+AY127,IF(AX127&gt;0,IFERROR(INDEX(Inputs!$H$15:$H$24,MATCH(8,Inputs!$K$15:$K$24,0)),0),0))</x:f>
        <x:v>0</x:v>
      </x:c>
      <x:c r="BA127" s="180" t="n">
        <x:f>MAX(0,AX127+AY127-AZ127)</x:f>
        <x:v>0</x:v>
      </x:c>
      <x:c r="BB127" s="180" t="n">
        <x:f>MIN(BA127,MAX(0,$G127-SUM(K127,Q127,W127,AC127,AI127,AO127,AU127)))</x:f>
        <x:v>0</x:v>
      </x:c>
      <x:c r="BC127" s="180" t="n">
        <x:f>MAX(0,BA127-BB127)</x:f>
        <x:v>0</x:v>
      </x:c>
      <x:c r="BD127" s="180" t="n">
        <x:f>BI126</x:f>
        <x:v>0</x:v>
      </x:c>
      <x:c r="BE127" s="180" t="n">
        <x:f>IF(BD127&lt;=0,0,BD127*IFERROR(INDEX(Inputs!$E$15:$E$24,MATCH(9,Inputs!$K$15:$K$24,0)),0)/12)</x:f>
        <x:v>0</x:v>
      </x:c>
      <x:c r="BF127" s="180" t="n">
        <x:f>MIN(BD127+BE127,IF(BD127&gt;0,IFERROR(INDEX(Inputs!$H$15:$H$24,MATCH(9,Inputs!$K$15:$K$24,0)),0),0))</x:f>
        <x:v>0</x:v>
      </x:c>
      <x:c r="BG127" s="180" t="n">
        <x:f>MAX(0,BD127+BE127-BF127)</x:f>
        <x:v>0</x:v>
      </x:c>
      <x:c r="BH127" s="180" t="n">
        <x:f>MIN(BG127,MAX(0,$G127-SUM(K127,Q127,W127,AC127,AI127,AO127,AU127,BA127)))</x:f>
        <x:v>0</x:v>
      </x:c>
      <x:c r="BI127" s="180" t="n">
        <x:f>MAX(0,BG127-BH127)</x:f>
        <x:v>0</x:v>
      </x:c>
      <x:c r="BJ127" s="180" t="n">
        <x:f>BO126</x:f>
        <x:v>0</x:v>
      </x:c>
      <x:c r="BK127" s="180" t="n">
        <x:f>IF(BJ127&lt;=0,0,BJ127*IFERROR(INDEX(Inputs!$E$15:$E$24,MATCH(10,Inputs!$K$15:$K$24,0)),0)/12)</x:f>
        <x:v>0</x:v>
      </x:c>
      <x:c r="BL127" s="180" t="n">
        <x:f>MIN(BJ127+BK127,IF(BJ127&gt;0,IFERROR(INDEX(Inputs!$H$15:$H$24,MATCH(10,Inputs!$K$15:$K$24,0)),0),0))</x:f>
        <x:v>0</x:v>
      </x:c>
      <x:c r="BM127" s="180" t="n">
        <x:f>MAX(0,BJ127+BK127-BL127)</x:f>
        <x:v>0</x:v>
      </x:c>
      <x:c r="BN127" s="180" t="n">
        <x:f>MIN(BM127,MAX(0,$G127-SUM(K127,Q127,W127,AC127,AI127,AO127,AU127,BA127,BG127)))</x:f>
        <x:v>0</x:v>
      </x:c>
      <x:c r="BO127" s="192" t="n">
        <x:f>MAX(0,BM127-BN127)</x:f>
        <x:v>0</x:v>
      </x:c>
    </x:row>
    <x:row r="128">
      <x:c r="A128" s="191" t="n">
        <x:f>121</x:f>
        <x:v>121</x:v>
      </x:c>
      <x:c r="B128" s="178" t="n">
        <x:f>EDATE(Inputs!$B$4,A128-1)</x:f>
        <x:v>49871</x:v>
      </x:c>
      <x:c r="C128" s="182" t="n">
        <x:f>SUM(H128,N128,T128,Z128,AF128,AL128,AR128,AX128,BD128,BJ128)</x:f>
        <x:v>0</x:v>
      </x:c>
      <x:c r="D128" s="182" t="n">
        <x:f>SUM(I128,O128,U128,AA128,AG128,AM128,AS128,AY128,BE128,BK128)</x:f>
        <x:v>0</x:v>
      </x:c>
      <x:c r="E128" s="182" t="n">
        <x:f>SUM(J128,P128,V128,AB128,AH128,AN128,AT128,AZ128,BF128,BL128)+SUM(L128,R128,X128,AD128,AJ128,AP128,AV128,BB128,BH128,BN128)</x:f>
        <x:v>0</x:v>
      </x:c>
      <x:c r="F128" s="182" t="n">
        <x:f>SUM(M128,S128,Y128,AE128,AK128,AQ128,AW128,BC128,BI128,BO128)</x:f>
        <x:v>0</x:v>
      </x:c>
      <x:c r="G128" s="182" t="n">
        <x:f>MAX(0,Inputs!$B$12-SUM(J128,P128,V128,AB128,AH128,AN128,AT128,AZ128,BF128,BL128))</x:f>
        <x:v>1150</x:v>
      </x:c>
      <x:c r="H128" s="180" t="n">
        <x:f>M127</x:f>
        <x:v>0</x:v>
      </x:c>
      <x:c r="I128" s="180" t="n">
        <x:f>IF(H128&lt;=0,0,H128*IFERROR(INDEX(Inputs!$E$15:$E$24,MATCH(1,Inputs!$K$15:$K$24,0)),0)/12)</x:f>
        <x:v>0</x:v>
      </x:c>
      <x:c r="J128" s="180" t="n">
        <x:f>MIN(H128+I128,IF(H128&gt;0,IFERROR(INDEX(Inputs!$H$15:$H$24,MATCH(1,Inputs!$K$15:$K$24,0)),0),0))</x:f>
        <x:v>0</x:v>
      </x:c>
      <x:c r="K128" s="180" t="n">
        <x:f>MAX(0,H128+I128-J128)</x:f>
        <x:v>0</x:v>
      </x:c>
      <x:c r="L128" s="180" t="n">
        <x:f>MIN(K128,MAX(0,$G128-0))</x:f>
        <x:v>0</x:v>
      </x:c>
      <x:c r="M128" s="180" t="n">
        <x:f>MAX(0,K128-L128)</x:f>
        <x:v>0</x:v>
      </x:c>
      <x:c r="N128" s="180" t="n">
        <x:f>S127</x:f>
        <x:v>0</x:v>
      </x:c>
      <x:c r="O128" s="180" t="n">
        <x:f>IF(N128&lt;=0,0,N128*IFERROR(INDEX(Inputs!$E$15:$E$24,MATCH(2,Inputs!$K$15:$K$24,0)),0)/12)</x:f>
        <x:v>0</x:v>
      </x:c>
      <x:c r="P128" s="180" t="n">
        <x:f>MIN(N128+O128,IF(N128&gt;0,IFERROR(INDEX(Inputs!$H$15:$H$24,MATCH(2,Inputs!$K$15:$K$24,0)),0),0))</x:f>
        <x:v>0</x:v>
      </x:c>
      <x:c r="Q128" s="180" t="n">
        <x:f>MAX(0,N128+O128-P128)</x:f>
        <x:v>0</x:v>
      </x:c>
      <x:c r="R128" s="180" t="n">
        <x:f>MIN(Q128,MAX(0,$G128-SUM(K128)))</x:f>
        <x:v>0</x:v>
      </x:c>
      <x:c r="S128" s="180" t="n">
        <x:f>MAX(0,Q128-R128)</x:f>
        <x:v>0</x:v>
      </x:c>
      <x:c r="T128" s="180" t="n">
        <x:f>Y127</x:f>
        <x:v>0</x:v>
      </x:c>
      <x:c r="U128" s="180" t="n">
        <x:f>IF(T128&lt;=0,0,T128*IFERROR(INDEX(Inputs!$E$15:$E$24,MATCH(3,Inputs!$K$15:$K$24,0)),0)/12)</x:f>
        <x:v>0</x:v>
      </x:c>
      <x:c r="V128" s="180" t="n">
        <x:f>MIN(T128+U128,IF(T128&gt;0,IFERROR(INDEX(Inputs!$H$15:$H$24,MATCH(3,Inputs!$K$15:$K$24,0)),0),0))</x:f>
        <x:v>0</x:v>
      </x:c>
      <x:c r="W128" s="180" t="n">
        <x:f>MAX(0,T128+U128-V128)</x:f>
        <x:v>0</x:v>
      </x:c>
      <x:c r="X128" s="180" t="n">
        <x:f>MIN(W128,MAX(0,$G128-SUM(K128,Q128)))</x:f>
        <x:v>0</x:v>
      </x:c>
      <x:c r="Y128" s="180" t="n">
        <x:f>MAX(0,W128-X128)</x:f>
        <x:v>0</x:v>
      </x:c>
      <x:c r="Z128" s="180" t="n">
        <x:f>AE127</x:f>
        <x:v>0</x:v>
      </x:c>
      <x:c r="AA128" s="180" t="n">
        <x:f>IF(Z128&lt;=0,0,Z128*IFERROR(INDEX(Inputs!$E$15:$E$24,MATCH(4,Inputs!$K$15:$K$24,0)),0)/12)</x:f>
        <x:v>0</x:v>
      </x:c>
      <x:c r="AB128" s="180" t="n">
        <x:f>MIN(Z128+AA128,IF(Z128&gt;0,IFERROR(INDEX(Inputs!$H$15:$H$24,MATCH(4,Inputs!$K$15:$K$24,0)),0),0))</x:f>
        <x:v>0</x:v>
      </x:c>
      <x:c r="AC128" s="180" t="n">
        <x:f>MAX(0,Z128+AA128-AB128)</x:f>
        <x:v>0</x:v>
      </x:c>
      <x:c r="AD128" s="180" t="n">
        <x:f>MIN(AC128,MAX(0,$G128-SUM(K128,Q128,W128)))</x:f>
        <x:v>0</x:v>
      </x:c>
      <x:c r="AE128" s="180" t="n">
        <x:f>MAX(0,AC128-AD128)</x:f>
        <x:v>0</x:v>
      </x:c>
      <x:c r="AF128" s="180" t="n">
        <x:f>AK127</x:f>
        <x:v>0</x:v>
      </x:c>
      <x:c r="AG128" s="180" t="n">
        <x:f>IF(AF128&lt;=0,0,AF128*IFERROR(INDEX(Inputs!$E$15:$E$24,MATCH(5,Inputs!$K$15:$K$24,0)),0)/12)</x:f>
        <x:v>0</x:v>
      </x:c>
      <x:c r="AH128" s="180" t="n">
        <x:f>MIN(AF128+AG128,IF(AF128&gt;0,IFERROR(INDEX(Inputs!$H$15:$H$24,MATCH(5,Inputs!$K$15:$K$24,0)),0),0))</x:f>
        <x:v>0</x:v>
      </x:c>
      <x:c r="AI128" s="180" t="n">
        <x:f>MAX(0,AF128+AG128-AH128)</x:f>
        <x:v>0</x:v>
      </x:c>
      <x:c r="AJ128" s="180" t="n">
        <x:f>MIN(AI128,MAX(0,$G128-SUM(K128,Q128,W128,AC128)))</x:f>
        <x:v>0</x:v>
      </x:c>
      <x:c r="AK128" s="180" t="n">
        <x:f>MAX(0,AI128-AJ128)</x:f>
        <x:v>0</x:v>
      </x:c>
      <x:c r="AL128" s="180" t="n">
        <x:f>AQ127</x:f>
        <x:v>0</x:v>
      </x:c>
      <x:c r="AM128" s="180" t="n">
        <x:f>IF(AL128&lt;=0,0,AL128*IFERROR(INDEX(Inputs!$E$15:$E$24,MATCH(6,Inputs!$K$15:$K$24,0)),0)/12)</x:f>
        <x:v>0</x:v>
      </x:c>
      <x:c r="AN128" s="180" t="n">
        <x:f>MIN(AL128+AM128,IF(AL128&gt;0,IFERROR(INDEX(Inputs!$H$15:$H$24,MATCH(6,Inputs!$K$15:$K$24,0)),0),0))</x:f>
        <x:v>0</x:v>
      </x:c>
      <x:c r="AO128" s="180" t="n">
        <x:f>MAX(0,AL128+AM128-AN128)</x:f>
        <x:v>0</x:v>
      </x:c>
      <x:c r="AP128" s="180" t="n">
        <x:f>MIN(AO128,MAX(0,$G128-SUM(K128,Q128,W128,AC128,AI128)))</x:f>
        <x:v>0</x:v>
      </x:c>
      <x:c r="AQ128" s="180" t="n">
        <x:f>MAX(0,AO128-AP128)</x:f>
        <x:v>0</x:v>
      </x:c>
      <x:c r="AR128" s="180" t="n">
        <x:f>AW127</x:f>
        <x:v>0</x:v>
      </x:c>
      <x:c r="AS128" s="180" t="n">
        <x:f>IF(AR128&lt;=0,0,AR128*IFERROR(INDEX(Inputs!$E$15:$E$24,MATCH(7,Inputs!$K$15:$K$24,0)),0)/12)</x:f>
        <x:v>0</x:v>
      </x:c>
      <x:c r="AT128" s="180" t="n">
        <x:f>MIN(AR128+AS128,IF(AR128&gt;0,IFERROR(INDEX(Inputs!$H$15:$H$24,MATCH(7,Inputs!$K$15:$K$24,0)),0),0))</x:f>
        <x:v>0</x:v>
      </x:c>
      <x:c r="AU128" s="180" t="n">
        <x:f>MAX(0,AR128+AS128-AT128)</x:f>
        <x:v>0</x:v>
      </x:c>
      <x:c r="AV128" s="180" t="n">
        <x:f>MIN(AU128,MAX(0,$G128-SUM(K128,Q128,W128,AC128,AI128,AO128)))</x:f>
        <x:v>0</x:v>
      </x:c>
      <x:c r="AW128" s="180" t="n">
        <x:f>MAX(0,AU128-AV128)</x:f>
        <x:v>0</x:v>
      </x:c>
      <x:c r="AX128" s="180" t="n">
        <x:f>BC127</x:f>
        <x:v>0</x:v>
      </x:c>
      <x:c r="AY128" s="180" t="n">
        <x:f>IF(AX128&lt;=0,0,AX128*IFERROR(INDEX(Inputs!$E$15:$E$24,MATCH(8,Inputs!$K$15:$K$24,0)),0)/12)</x:f>
        <x:v>0</x:v>
      </x:c>
      <x:c r="AZ128" s="180" t="n">
        <x:f>MIN(AX128+AY128,IF(AX128&gt;0,IFERROR(INDEX(Inputs!$H$15:$H$24,MATCH(8,Inputs!$K$15:$K$24,0)),0),0))</x:f>
        <x:v>0</x:v>
      </x:c>
      <x:c r="BA128" s="180" t="n">
        <x:f>MAX(0,AX128+AY128-AZ128)</x:f>
        <x:v>0</x:v>
      </x:c>
      <x:c r="BB128" s="180" t="n">
        <x:f>MIN(BA128,MAX(0,$G128-SUM(K128,Q128,W128,AC128,AI128,AO128,AU128)))</x:f>
        <x:v>0</x:v>
      </x:c>
      <x:c r="BC128" s="180" t="n">
        <x:f>MAX(0,BA128-BB128)</x:f>
        <x:v>0</x:v>
      </x:c>
      <x:c r="BD128" s="180" t="n">
        <x:f>BI127</x:f>
        <x:v>0</x:v>
      </x:c>
      <x:c r="BE128" s="180" t="n">
        <x:f>IF(BD128&lt;=0,0,BD128*IFERROR(INDEX(Inputs!$E$15:$E$24,MATCH(9,Inputs!$K$15:$K$24,0)),0)/12)</x:f>
        <x:v>0</x:v>
      </x:c>
      <x:c r="BF128" s="180" t="n">
        <x:f>MIN(BD128+BE128,IF(BD128&gt;0,IFERROR(INDEX(Inputs!$H$15:$H$24,MATCH(9,Inputs!$K$15:$K$24,0)),0),0))</x:f>
        <x:v>0</x:v>
      </x:c>
      <x:c r="BG128" s="180" t="n">
        <x:f>MAX(0,BD128+BE128-BF128)</x:f>
        <x:v>0</x:v>
      </x:c>
      <x:c r="BH128" s="180" t="n">
        <x:f>MIN(BG128,MAX(0,$G128-SUM(K128,Q128,W128,AC128,AI128,AO128,AU128,BA128)))</x:f>
        <x:v>0</x:v>
      </x:c>
      <x:c r="BI128" s="180" t="n">
        <x:f>MAX(0,BG128-BH128)</x:f>
        <x:v>0</x:v>
      </x:c>
      <x:c r="BJ128" s="180" t="n">
        <x:f>BO127</x:f>
        <x:v>0</x:v>
      </x:c>
      <x:c r="BK128" s="180" t="n">
        <x:f>IF(BJ128&lt;=0,0,BJ128*IFERROR(INDEX(Inputs!$E$15:$E$24,MATCH(10,Inputs!$K$15:$K$24,0)),0)/12)</x:f>
        <x:v>0</x:v>
      </x:c>
      <x:c r="BL128" s="180" t="n">
        <x:f>MIN(BJ128+BK128,IF(BJ128&gt;0,IFERROR(INDEX(Inputs!$H$15:$H$24,MATCH(10,Inputs!$K$15:$K$24,0)),0),0))</x:f>
        <x:v>0</x:v>
      </x:c>
      <x:c r="BM128" s="180" t="n">
        <x:f>MAX(0,BJ128+BK128-BL128)</x:f>
        <x:v>0</x:v>
      </x:c>
      <x:c r="BN128" s="180" t="n">
        <x:f>MIN(BM128,MAX(0,$G128-SUM(K128,Q128,W128,AC128,AI128,AO128,AU128,BA128,BG128)))</x:f>
        <x:v>0</x:v>
      </x:c>
      <x:c r="BO128" s="192" t="n">
        <x:f>MAX(0,BM128-BN128)</x:f>
        <x:v>0</x:v>
      </x:c>
    </x:row>
    <x:row r="129">
      <x:c r="A129" s="191" t="n">
        <x:f>122</x:f>
        <x:v>122</x:v>
      </x:c>
      <x:c r="B129" s="178" t="n">
        <x:f>EDATE(Inputs!$B$4,A129-1)</x:f>
        <x:v>49902</x:v>
      </x:c>
      <x:c r="C129" s="182" t="n">
        <x:f>SUM(H129,N129,T129,Z129,AF129,AL129,AR129,AX129,BD129,BJ129)</x:f>
        <x:v>0</x:v>
      </x:c>
      <x:c r="D129" s="182" t="n">
        <x:f>SUM(I129,O129,U129,AA129,AG129,AM129,AS129,AY129,BE129,BK129)</x:f>
        <x:v>0</x:v>
      </x:c>
      <x:c r="E129" s="182" t="n">
        <x:f>SUM(J129,P129,V129,AB129,AH129,AN129,AT129,AZ129,BF129,BL129)+SUM(L129,R129,X129,AD129,AJ129,AP129,AV129,BB129,BH129,BN129)</x:f>
        <x:v>0</x:v>
      </x:c>
      <x:c r="F129" s="182" t="n">
        <x:f>SUM(M129,S129,Y129,AE129,AK129,AQ129,AW129,BC129,BI129,BO129)</x:f>
        <x:v>0</x:v>
      </x:c>
      <x:c r="G129" s="182" t="n">
        <x:f>MAX(0,Inputs!$B$12-SUM(J129,P129,V129,AB129,AH129,AN129,AT129,AZ129,BF129,BL129))</x:f>
        <x:v>1150</x:v>
      </x:c>
      <x:c r="H129" s="180" t="n">
        <x:f>M128</x:f>
        <x:v>0</x:v>
      </x:c>
      <x:c r="I129" s="180" t="n">
        <x:f>IF(H129&lt;=0,0,H129*IFERROR(INDEX(Inputs!$E$15:$E$24,MATCH(1,Inputs!$K$15:$K$24,0)),0)/12)</x:f>
        <x:v>0</x:v>
      </x:c>
      <x:c r="J129" s="180" t="n">
        <x:f>MIN(H129+I129,IF(H129&gt;0,IFERROR(INDEX(Inputs!$H$15:$H$24,MATCH(1,Inputs!$K$15:$K$24,0)),0),0))</x:f>
        <x:v>0</x:v>
      </x:c>
      <x:c r="K129" s="180" t="n">
        <x:f>MAX(0,H129+I129-J129)</x:f>
        <x:v>0</x:v>
      </x:c>
      <x:c r="L129" s="180" t="n">
        <x:f>MIN(K129,MAX(0,$G129-0))</x:f>
        <x:v>0</x:v>
      </x:c>
      <x:c r="M129" s="180" t="n">
        <x:f>MAX(0,K129-L129)</x:f>
        <x:v>0</x:v>
      </x:c>
      <x:c r="N129" s="180" t="n">
        <x:f>S128</x:f>
        <x:v>0</x:v>
      </x:c>
      <x:c r="O129" s="180" t="n">
        <x:f>IF(N129&lt;=0,0,N129*IFERROR(INDEX(Inputs!$E$15:$E$24,MATCH(2,Inputs!$K$15:$K$24,0)),0)/12)</x:f>
        <x:v>0</x:v>
      </x:c>
      <x:c r="P129" s="180" t="n">
        <x:f>MIN(N129+O129,IF(N129&gt;0,IFERROR(INDEX(Inputs!$H$15:$H$24,MATCH(2,Inputs!$K$15:$K$24,0)),0),0))</x:f>
        <x:v>0</x:v>
      </x:c>
      <x:c r="Q129" s="180" t="n">
        <x:f>MAX(0,N129+O129-P129)</x:f>
        <x:v>0</x:v>
      </x:c>
      <x:c r="R129" s="180" t="n">
        <x:f>MIN(Q129,MAX(0,$G129-SUM(K129)))</x:f>
        <x:v>0</x:v>
      </x:c>
      <x:c r="S129" s="180" t="n">
        <x:f>MAX(0,Q129-R129)</x:f>
        <x:v>0</x:v>
      </x:c>
      <x:c r="T129" s="180" t="n">
        <x:f>Y128</x:f>
        <x:v>0</x:v>
      </x:c>
      <x:c r="U129" s="180" t="n">
        <x:f>IF(T129&lt;=0,0,T129*IFERROR(INDEX(Inputs!$E$15:$E$24,MATCH(3,Inputs!$K$15:$K$24,0)),0)/12)</x:f>
        <x:v>0</x:v>
      </x:c>
      <x:c r="V129" s="180" t="n">
        <x:f>MIN(T129+U129,IF(T129&gt;0,IFERROR(INDEX(Inputs!$H$15:$H$24,MATCH(3,Inputs!$K$15:$K$24,0)),0),0))</x:f>
        <x:v>0</x:v>
      </x:c>
      <x:c r="W129" s="180" t="n">
        <x:f>MAX(0,T129+U129-V129)</x:f>
        <x:v>0</x:v>
      </x:c>
      <x:c r="X129" s="180" t="n">
        <x:f>MIN(W129,MAX(0,$G129-SUM(K129,Q129)))</x:f>
        <x:v>0</x:v>
      </x:c>
      <x:c r="Y129" s="180" t="n">
        <x:f>MAX(0,W129-X129)</x:f>
        <x:v>0</x:v>
      </x:c>
      <x:c r="Z129" s="180" t="n">
        <x:f>AE128</x:f>
        <x:v>0</x:v>
      </x:c>
      <x:c r="AA129" s="180" t="n">
        <x:f>IF(Z129&lt;=0,0,Z129*IFERROR(INDEX(Inputs!$E$15:$E$24,MATCH(4,Inputs!$K$15:$K$24,0)),0)/12)</x:f>
        <x:v>0</x:v>
      </x:c>
      <x:c r="AB129" s="180" t="n">
        <x:f>MIN(Z129+AA129,IF(Z129&gt;0,IFERROR(INDEX(Inputs!$H$15:$H$24,MATCH(4,Inputs!$K$15:$K$24,0)),0),0))</x:f>
        <x:v>0</x:v>
      </x:c>
      <x:c r="AC129" s="180" t="n">
        <x:f>MAX(0,Z129+AA129-AB129)</x:f>
        <x:v>0</x:v>
      </x:c>
      <x:c r="AD129" s="180" t="n">
        <x:f>MIN(AC129,MAX(0,$G129-SUM(K129,Q129,W129)))</x:f>
        <x:v>0</x:v>
      </x:c>
      <x:c r="AE129" s="180" t="n">
        <x:f>MAX(0,AC129-AD129)</x:f>
        <x:v>0</x:v>
      </x:c>
      <x:c r="AF129" s="180" t="n">
        <x:f>AK128</x:f>
        <x:v>0</x:v>
      </x:c>
      <x:c r="AG129" s="180" t="n">
        <x:f>IF(AF129&lt;=0,0,AF129*IFERROR(INDEX(Inputs!$E$15:$E$24,MATCH(5,Inputs!$K$15:$K$24,0)),0)/12)</x:f>
        <x:v>0</x:v>
      </x:c>
      <x:c r="AH129" s="180" t="n">
        <x:f>MIN(AF129+AG129,IF(AF129&gt;0,IFERROR(INDEX(Inputs!$H$15:$H$24,MATCH(5,Inputs!$K$15:$K$24,0)),0),0))</x:f>
        <x:v>0</x:v>
      </x:c>
      <x:c r="AI129" s="180" t="n">
        <x:f>MAX(0,AF129+AG129-AH129)</x:f>
        <x:v>0</x:v>
      </x:c>
      <x:c r="AJ129" s="180" t="n">
        <x:f>MIN(AI129,MAX(0,$G129-SUM(K129,Q129,W129,AC129)))</x:f>
        <x:v>0</x:v>
      </x:c>
      <x:c r="AK129" s="180" t="n">
        <x:f>MAX(0,AI129-AJ129)</x:f>
        <x:v>0</x:v>
      </x:c>
      <x:c r="AL129" s="180" t="n">
        <x:f>AQ128</x:f>
        <x:v>0</x:v>
      </x:c>
      <x:c r="AM129" s="180" t="n">
        <x:f>IF(AL129&lt;=0,0,AL129*IFERROR(INDEX(Inputs!$E$15:$E$24,MATCH(6,Inputs!$K$15:$K$24,0)),0)/12)</x:f>
        <x:v>0</x:v>
      </x:c>
      <x:c r="AN129" s="180" t="n">
        <x:f>MIN(AL129+AM129,IF(AL129&gt;0,IFERROR(INDEX(Inputs!$H$15:$H$24,MATCH(6,Inputs!$K$15:$K$24,0)),0),0))</x:f>
        <x:v>0</x:v>
      </x:c>
      <x:c r="AO129" s="180" t="n">
        <x:f>MAX(0,AL129+AM129-AN129)</x:f>
        <x:v>0</x:v>
      </x:c>
      <x:c r="AP129" s="180" t="n">
        <x:f>MIN(AO129,MAX(0,$G129-SUM(K129,Q129,W129,AC129,AI129)))</x:f>
        <x:v>0</x:v>
      </x:c>
      <x:c r="AQ129" s="180" t="n">
        <x:f>MAX(0,AO129-AP129)</x:f>
        <x:v>0</x:v>
      </x:c>
      <x:c r="AR129" s="180" t="n">
        <x:f>AW128</x:f>
        <x:v>0</x:v>
      </x:c>
      <x:c r="AS129" s="180" t="n">
        <x:f>IF(AR129&lt;=0,0,AR129*IFERROR(INDEX(Inputs!$E$15:$E$24,MATCH(7,Inputs!$K$15:$K$24,0)),0)/12)</x:f>
        <x:v>0</x:v>
      </x:c>
      <x:c r="AT129" s="180" t="n">
        <x:f>MIN(AR129+AS129,IF(AR129&gt;0,IFERROR(INDEX(Inputs!$H$15:$H$24,MATCH(7,Inputs!$K$15:$K$24,0)),0),0))</x:f>
        <x:v>0</x:v>
      </x:c>
      <x:c r="AU129" s="180" t="n">
        <x:f>MAX(0,AR129+AS129-AT129)</x:f>
        <x:v>0</x:v>
      </x:c>
      <x:c r="AV129" s="180" t="n">
        <x:f>MIN(AU129,MAX(0,$G129-SUM(K129,Q129,W129,AC129,AI129,AO129)))</x:f>
        <x:v>0</x:v>
      </x:c>
      <x:c r="AW129" s="180" t="n">
        <x:f>MAX(0,AU129-AV129)</x:f>
        <x:v>0</x:v>
      </x:c>
      <x:c r="AX129" s="180" t="n">
        <x:f>BC128</x:f>
        <x:v>0</x:v>
      </x:c>
      <x:c r="AY129" s="180" t="n">
        <x:f>IF(AX129&lt;=0,0,AX129*IFERROR(INDEX(Inputs!$E$15:$E$24,MATCH(8,Inputs!$K$15:$K$24,0)),0)/12)</x:f>
        <x:v>0</x:v>
      </x:c>
      <x:c r="AZ129" s="180" t="n">
        <x:f>MIN(AX129+AY129,IF(AX129&gt;0,IFERROR(INDEX(Inputs!$H$15:$H$24,MATCH(8,Inputs!$K$15:$K$24,0)),0),0))</x:f>
        <x:v>0</x:v>
      </x:c>
      <x:c r="BA129" s="180" t="n">
        <x:f>MAX(0,AX129+AY129-AZ129)</x:f>
        <x:v>0</x:v>
      </x:c>
      <x:c r="BB129" s="180" t="n">
        <x:f>MIN(BA129,MAX(0,$G129-SUM(K129,Q129,W129,AC129,AI129,AO129,AU129)))</x:f>
        <x:v>0</x:v>
      </x:c>
      <x:c r="BC129" s="180" t="n">
        <x:f>MAX(0,BA129-BB129)</x:f>
        <x:v>0</x:v>
      </x:c>
      <x:c r="BD129" s="180" t="n">
        <x:f>BI128</x:f>
        <x:v>0</x:v>
      </x:c>
      <x:c r="BE129" s="180" t="n">
        <x:f>IF(BD129&lt;=0,0,BD129*IFERROR(INDEX(Inputs!$E$15:$E$24,MATCH(9,Inputs!$K$15:$K$24,0)),0)/12)</x:f>
        <x:v>0</x:v>
      </x:c>
      <x:c r="BF129" s="180" t="n">
        <x:f>MIN(BD129+BE129,IF(BD129&gt;0,IFERROR(INDEX(Inputs!$H$15:$H$24,MATCH(9,Inputs!$K$15:$K$24,0)),0),0))</x:f>
        <x:v>0</x:v>
      </x:c>
      <x:c r="BG129" s="180" t="n">
        <x:f>MAX(0,BD129+BE129-BF129)</x:f>
        <x:v>0</x:v>
      </x:c>
      <x:c r="BH129" s="180" t="n">
        <x:f>MIN(BG129,MAX(0,$G129-SUM(K129,Q129,W129,AC129,AI129,AO129,AU129,BA129)))</x:f>
        <x:v>0</x:v>
      </x:c>
      <x:c r="BI129" s="180" t="n">
        <x:f>MAX(0,BG129-BH129)</x:f>
        <x:v>0</x:v>
      </x:c>
      <x:c r="BJ129" s="180" t="n">
        <x:f>BO128</x:f>
        <x:v>0</x:v>
      </x:c>
      <x:c r="BK129" s="180" t="n">
        <x:f>IF(BJ129&lt;=0,0,BJ129*IFERROR(INDEX(Inputs!$E$15:$E$24,MATCH(10,Inputs!$K$15:$K$24,0)),0)/12)</x:f>
        <x:v>0</x:v>
      </x:c>
      <x:c r="BL129" s="180" t="n">
        <x:f>MIN(BJ129+BK129,IF(BJ129&gt;0,IFERROR(INDEX(Inputs!$H$15:$H$24,MATCH(10,Inputs!$K$15:$K$24,0)),0),0))</x:f>
        <x:v>0</x:v>
      </x:c>
      <x:c r="BM129" s="180" t="n">
        <x:f>MAX(0,BJ129+BK129-BL129)</x:f>
        <x:v>0</x:v>
      </x:c>
      <x:c r="BN129" s="180" t="n">
        <x:f>MIN(BM129,MAX(0,$G129-SUM(K129,Q129,W129,AC129,AI129,AO129,AU129,BA129,BG129)))</x:f>
        <x:v>0</x:v>
      </x:c>
      <x:c r="BO129" s="192" t="n">
        <x:f>MAX(0,BM129-BN129)</x:f>
        <x:v>0</x:v>
      </x:c>
    </x:row>
    <x:row r="130">
      <x:c r="A130" s="191" t="n">
        <x:f>123</x:f>
        <x:v>123</x:v>
      </x:c>
      <x:c r="B130" s="178" t="n">
        <x:f>EDATE(Inputs!$B$4,A130-1)</x:f>
        <x:v>49933</x:v>
      </x:c>
      <x:c r="C130" s="182" t="n">
        <x:f>SUM(H130,N130,T130,Z130,AF130,AL130,AR130,AX130,BD130,BJ130)</x:f>
        <x:v>0</x:v>
      </x:c>
      <x:c r="D130" s="182" t="n">
        <x:f>SUM(I130,O130,U130,AA130,AG130,AM130,AS130,AY130,BE130,BK130)</x:f>
        <x:v>0</x:v>
      </x:c>
      <x:c r="E130" s="182" t="n">
        <x:f>SUM(J130,P130,V130,AB130,AH130,AN130,AT130,AZ130,BF130,BL130)+SUM(L130,R130,X130,AD130,AJ130,AP130,AV130,BB130,BH130,BN130)</x:f>
        <x:v>0</x:v>
      </x:c>
      <x:c r="F130" s="182" t="n">
        <x:f>SUM(M130,S130,Y130,AE130,AK130,AQ130,AW130,BC130,BI130,BO130)</x:f>
        <x:v>0</x:v>
      </x:c>
      <x:c r="G130" s="182" t="n">
        <x:f>MAX(0,Inputs!$B$12-SUM(J130,P130,V130,AB130,AH130,AN130,AT130,AZ130,BF130,BL130))</x:f>
        <x:v>1150</x:v>
      </x:c>
      <x:c r="H130" s="180" t="n">
        <x:f>M129</x:f>
        <x:v>0</x:v>
      </x:c>
      <x:c r="I130" s="180" t="n">
        <x:f>IF(H130&lt;=0,0,H130*IFERROR(INDEX(Inputs!$E$15:$E$24,MATCH(1,Inputs!$K$15:$K$24,0)),0)/12)</x:f>
        <x:v>0</x:v>
      </x:c>
      <x:c r="J130" s="180" t="n">
        <x:f>MIN(H130+I130,IF(H130&gt;0,IFERROR(INDEX(Inputs!$H$15:$H$24,MATCH(1,Inputs!$K$15:$K$24,0)),0),0))</x:f>
        <x:v>0</x:v>
      </x:c>
      <x:c r="K130" s="180" t="n">
        <x:f>MAX(0,H130+I130-J130)</x:f>
        <x:v>0</x:v>
      </x:c>
      <x:c r="L130" s="180" t="n">
        <x:f>MIN(K130,MAX(0,$G130-0))</x:f>
        <x:v>0</x:v>
      </x:c>
      <x:c r="M130" s="180" t="n">
        <x:f>MAX(0,K130-L130)</x:f>
        <x:v>0</x:v>
      </x:c>
      <x:c r="N130" s="180" t="n">
        <x:f>S129</x:f>
        <x:v>0</x:v>
      </x:c>
      <x:c r="O130" s="180" t="n">
        <x:f>IF(N130&lt;=0,0,N130*IFERROR(INDEX(Inputs!$E$15:$E$24,MATCH(2,Inputs!$K$15:$K$24,0)),0)/12)</x:f>
        <x:v>0</x:v>
      </x:c>
      <x:c r="P130" s="180" t="n">
        <x:f>MIN(N130+O130,IF(N130&gt;0,IFERROR(INDEX(Inputs!$H$15:$H$24,MATCH(2,Inputs!$K$15:$K$24,0)),0),0))</x:f>
        <x:v>0</x:v>
      </x:c>
      <x:c r="Q130" s="180" t="n">
        <x:f>MAX(0,N130+O130-P130)</x:f>
        <x:v>0</x:v>
      </x:c>
      <x:c r="R130" s="180" t="n">
        <x:f>MIN(Q130,MAX(0,$G130-SUM(K130)))</x:f>
        <x:v>0</x:v>
      </x:c>
      <x:c r="S130" s="180" t="n">
        <x:f>MAX(0,Q130-R130)</x:f>
        <x:v>0</x:v>
      </x:c>
      <x:c r="T130" s="180" t="n">
        <x:f>Y129</x:f>
        <x:v>0</x:v>
      </x:c>
      <x:c r="U130" s="180" t="n">
        <x:f>IF(T130&lt;=0,0,T130*IFERROR(INDEX(Inputs!$E$15:$E$24,MATCH(3,Inputs!$K$15:$K$24,0)),0)/12)</x:f>
        <x:v>0</x:v>
      </x:c>
      <x:c r="V130" s="180" t="n">
        <x:f>MIN(T130+U130,IF(T130&gt;0,IFERROR(INDEX(Inputs!$H$15:$H$24,MATCH(3,Inputs!$K$15:$K$24,0)),0),0))</x:f>
        <x:v>0</x:v>
      </x:c>
      <x:c r="W130" s="180" t="n">
        <x:f>MAX(0,T130+U130-V130)</x:f>
        <x:v>0</x:v>
      </x:c>
      <x:c r="X130" s="180" t="n">
        <x:f>MIN(W130,MAX(0,$G130-SUM(K130,Q130)))</x:f>
        <x:v>0</x:v>
      </x:c>
      <x:c r="Y130" s="180" t="n">
        <x:f>MAX(0,W130-X130)</x:f>
        <x:v>0</x:v>
      </x:c>
      <x:c r="Z130" s="180" t="n">
        <x:f>AE129</x:f>
        <x:v>0</x:v>
      </x:c>
      <x:c r="AA130" s="180" t="n">
        <x:f>IF(Z130&lt;=0,0,Z130*IFERROR(INDEX(Inputs!$E$15:$E$24,MATCH(4,Inputs!$K$15:$K$24,0)),0)/12)</x:f>
        <x:v>0</x:v>
      </x:c>
      <x:c r="AB130" s="180" t="n">
        <x:f>MIN(Z130+AA130,IF(Z130&gt;0,IFERROR(INDEX(Inputs!$H$15:$H$24,MATCH(4,Inputs!$K$15:$K$24,0)),0),0))</x:f>
        <x:v>0</x:v>
      </x:c>
      <x:c r="AC130" s="180" t="n">
        <x:f>MAX(0,Z130+AA130-AB130)</x:f>
        <x:v>0</x:v>
      </x:c>
      <x:c r="AD130" s="180" t="n">
        <x:f>MIN(AC130,MAX(0,$G130-SUM(K130,Q130,W130)))</x:f>
        <x:v>0</x:v>
      </x:c>
      <x:c r="AE130" s="180" t="n">
        <x:f>MAX(0,AC130-AD130)</x:f>
        <x:v>0</x:v>
      </x:c>
      <x:c r="AF130" s="180" t="n">
        <x:f>AK129</x:f>
        <x:v>0</x:v>
      </x:c>
      <x:c r="AG130" s="180" t="n">
        <x:f>IF(AF130&lt;=0,0,AF130*IFERROR(INDEX(Inputs!$E$15:$E$24,MATCH(5,Inputs!$K$15:$K$24,0)),0)/12)</x:f>
        <x:v>0</x:v>
      </x:c>
      <x:c r="AH130" s="180" t="n">
        <x:f>MIN(AF130+AG130,IF(AF130&gt;0,IFERROR(INDEX(Inputs!$H$15:$H$24,MATCH(5,Inputs!$K$15:$K$24,0)),0),0))</x:f>
        <x:v>0</x:v>
      </x:c>
      <x:c r="AI130" s="180" t="n">
        <x:f>MAX(0,AF130+AG130-AH130)</x:f>
        <x:v>0</x:v>
      </x:c>
      <x:c r="AJ130" s="180" t="n">
        <x:f>MIN(AI130,MAX(0,$G130-SUM(K130,Q130,W130,AC130)))</x:f>
        <x:v>0</x:v>
      </x:c>
      <x:c r="AK130" s="180" t="n">
        <x:f>MAX(0,AI130-AJ130)</x:f>
        <x:v>0</x:v>
      </x:c>
      <x:c r="AL130" s="180" t="n">
        <x:f>AQ129</x:f>
        <x:v>0</x:v>
      </x:c>
      <x:c r="AM130" s="180" t="n">
        <x:f>IF(AL130&lt;=0,0,AL130*IFERROR(INDEX(Inputs!$E$15:$E$24,MATCH(6,Inputs!$K$15:$K$24,0)),0)/12)</x:f>
        <x:v>0</x:v>
      </x:c>
      <x:c r="AN130" s="180" t="n">
        <x:f>MIN(AL130+AM130,IF(AL130&gt;0,IFERROR(INDEX(Inputs!$H$15:$H$24,MATCH(6,Inputs!$K$15:$K$24,0)),0),0))</x:f>
        <x:v>0</x:v>
      </x:c>
      <x:c r="AO130" s="180" t="n">
        <x:f>MAX(0,AL130+AM130-AN130)</x:f>
        <x:v>0</x:v>
      </x:c>
      <x:c r="AP130" s="180" t="n">
        <x:f>MIN(AO130,MAX(0,$G130-SUM(K130,Q130,W130,AC130,AI130)))</x:f>
        <x:v>0</x:v>
      </x:c>
      <x:c r="AQ130" s="180" t="n">
        <x:f>MAX(0,AO130-AP130)</x:f>
        <x:v>0</x:v>
      </x:c>
      <x:c r="AR130" s="180" t="n">
        <x:f>AW129</x:f>
        <x:v>0</x:v>
      </x:c>
      <x:c r="AS130" s="180" t="n">
        <x:f>IF(AR130&lt;=0,0,AR130*IFERROR(INDEX(Inputs!$E$15:$E$24,MATCH(7,Inputs!$K$15:$K$24,0)),0)/12)</x:f>
        <x:v>0</x:v>
      </x:c>
      <x:c r="AT130" s="180" t="n">
        <x:f>MIN(AR130+AS130,IF(AR130&gt;0,IFERROR(INDEX(Inputs!$H$15:$H$24,MATCH(7,Inputs!$K$15:$K$24,0)),0),0))</x:f>
        <x:v>0</x:v>
      </x:c>
      <x:c r="AU130" s="180" t="n">
        <x:f>MAX(0,AR130+AS130-AT130)</x:f>
        <x:v>0</x:v>
      </x:c>
      <x:c r="AV130" s="180" t="n">
        <x:f>MIN(AU130,MAX(0,$G130-SUM(K130,Q130,W130,AC130,AI130,AO130)))</x:f>
        <x:v>0</x:v>
      </x:c>
      <x:c r="AW130" s="180" t="n">
        <x:f>MAX(0,AU130-AV130)</x:f>
        <x:v>0</x:v>
      </x:c>
      <x:c r="AX130" s="180" t="n">
        <x:f>BC129</x:f>
        <x:v>0</x:v>
      </x:c>
      <x:c r="AY130" s="180" t="n">
        <x:f>IF(AX130&lt;=0,0,AX130*IFERROR(INDEX(Inputs!$E$15:$E$24,MATCH(8,Inputs!$K$15:$K$24,0)),0)/12)</x:f>
        <x:v>0</x:v>
      </x:c>
      <x:c r="AZ130" s="180" t="n">
        <x:f>MIN(AX130+AY130,IF(AX130&gt;0,IFERROR(INDEX(Inputs!$H$15:$H$24,MATCH(8,Inputs!$K$15:$K$24,0)),0),0))</x:f>
        <x:v>0</x:v>
      </x:c>
      <x:c r="BA130" s="180" t="n">
        <x:f>MAX(0,AX130+AY130-AZ130)</x:f>
        <x:v>0</x:v>
      </x:c>
      <x:c r="BB130" s="180" t="n">
        <x:f>MIN(BA130,MAX(0,$G130-SUM(K130,Q130,W130,AC130,AI130,AO130,AU130)))</x:f>
        <x:v>0</x:v>
      </x:c>
      <x:c r="BC130" s="180" t="n">
        <x:f>MAX(0,BA130-BB130)</x:f>
        <x:v>0</x:v>
      </x:c>
      <x:c r="BD130" s="180" t="n">
        <x:f>BI129</x:f>
        <x:v>0</x:v>
      </x:c>
      <x:c r="BE130" s="180" t="n">
        <x:f>IF(BD130&lt;=0,0,BD130*IFERROR(INDEX(Inputs!$E$15:$E$24,MATCH(9,Inputs!$K$15:$K$24,0)),0)/12)</x:f>
        <x:v>0</x:v>
      </x:c>
      <x:c r="BF130" s="180" t="n">
        <x:f>MIN(BD130+BE130,IF(BD130&gt;0,IFERROR(INDEX(Inputs!$H$15:$H$24,MATCH(9,Inputs!$K$15:$K$24,0)),0),0))</x:f>
        <x:v>0</x:v>
      </x:c>
      <x:c r="BG130" s="180" t="n">
        <x:f>MAX(0,BD130+BE130-BF130)</x:f>
        <x:v>0</x:v>
      </x:c>
      <x:c r="BH130" s="180" t="n">
        <x:f>MIN(BG130,MAX(0,$G130-SUM(K130,Q130,W130,AC130,AI130,AO130,AU130,BA130)))</x:f>
        <x:v>0</x:v>
      </x:c>
      <x:c r="BI130" s="180" t="n">
        <x:f>MAX(0,BG130-BH130)</x:f>
        <x:v>0</x:v>
      </x:c>
      <x:c r="BJ130" s="180" t="n">
        <x:f>BO129</x:f>
        <x:v>0</x:v>
      </x:c>
      <x:c r="BK130" s="180" t="n">
        <x:f>IF(BJ130&lt;=0,0,BJ130*IFERROR(INDEX(Inputs!$E$15:$E$24,MATCH(10,Inputs!$K$15:$K$24,0)),0)/12)</x:f>
        <x:v>0</x:v>
      </x:c>
      <x:c r="BL130" s="180" t="n">
        <x:f>MIN(BJ130+BK130,IF(BJ130&gt;0,IFERROR(INDEX(Inputs!$H$15:$H$24,MATCH(10,Inputs!$K$15:$K$24,0)),0),0))</x:f>
        <x:v>0</x:v>
      </x:c>
      <x:c r="BM130" s="180" t="n">
        <x:f>MAX(0,BJ130+BK130-BL130)</x:f>
        <x:v>0</x:v>
      </x:c>
      <x:c r="BN130" s="180" t="n">
        <x:f>MIN(BM130,MAX(0,$G130-SUM(K130,Q130,W130,AC130,AI130,AO130,AU130,BA130,BG130)))</x:f>
        <x:v>0</x:v>
      </x:c>
      <x:c r="BO130" s="192" t="n">
        <x:f>MAX(0,BM130-BN130)</x:f>
        <x:v>0</x:v>
      </x:c>
    </x:row>
    <x:row r="131">
      <x:c r="A131" s="191" t="n">
        <x:f>124</x:f>
        <x:v>124</x:v>
      </x:c>
      <x:c r="B131" s="178" t="n">
        <x:f>EDATE(Inputs!$B$4,A131-1)</x:f>
        <x:v>49963</x:v>
      </x:c>
      <x:c r="C131" s="182" t="n">
        <x:f>SUM(H131,N131,T131,Z131,AF131,AL131,AR131,AX131,BD131,BJ131)</x:f>
        <x:v>0</x:v>
      </x:c>
      <x:c r="D131" s="182" t="n">
        <x:f>SUM(I131,O131,U131,AA131,AG131,AM131,AS131,AY131,BE131,BK131)</x:f>
        <x:v>0</x:v>
      </x:c>
      <x:c r="E131" s="182" t="n">
        <x:f>SUM(J131,P131,V131,AB131,AH131,AN131,AT131,AZ131,BF131,BL131)+SUM(L131,R131,X131,AD131,AJ131,AP131,AV131,BB131,BH131,BN131)</x:f>
        <x:v>0</x:v>
      </x:c>
      <x:c r="F131" s="182" t="n">
        <x:f>SUM(M131,S131,Y131,AE131,AK131,AQ131,AW131,BC131,BI131,BO131)</x:f>
        <x:v>0</x:v>
      </x:c>
      <x:c r="G131" s="182" t="n">
        <x:f>MAX(0,Inputs!$B$12-SUM(J131,P131,V131,AB131,AH131,AN131,AT131,AZ131,BF131,BL131))</x:f>
        <x:v>1150</x:v>
      </x:c>
      <x:c r="H131" s="180" t="n">
        <x:f>M130</x:f>
        <x:v>0</x:v>
      </x:c>
      <x:c r="I131" s="180" t="n">
        <x:f>IF(H131&lt;=0,0,H131*IFERROR(INDEX(Inputs!$E$15:$E$24,MATCH(1,Inputs!$K$15:$K$24,0)),0)/12)</x:f>
        <x:v>0</x:v>
      </x:c>
      <x:c r="J131" s="180" t="n">
        <x:f>MIN(H131+I131,IF(H131&gt;0,IFERROR(INDEX(Inputs!$H$15:$H$24,MATCH(1,Inputs!$K$15:$K$24,0)),0),0))</x:f>
        <x:v>0</x:v>
      </x:c>
      <x:c r="K131" s="180" t="n">
        <x:f>MAX(0,H131+I131-J131)</x:f>
        <x:v>0</x:v>
      </x:c>
      <x:c r="L131" s="180" t="n">
        <x:f>MIN(K131,MAX(0,$G131-0))</x:f>
        <x:v>0</x:v>
      </x:c>
      <x:c r="M131" s="180" t="n">
        <x:f>MAX(0,K131-L131)</x:f>
        <x:v>0</x:v>
      </x:c>
      <x:c r="N131" s="180" t="n">
        <x:f>S130</x:f>
        <x:v>0</x:v>
      </x:c>
      <x:c r="O131" s="180" t="n">
        <x:f>IF(N131&lt;=0,0,N131*IFERROR(INDEX(Inputs!$E$15:$E$24,MATCH(2,Inputs!$K$15:$K$24,0)),0)/12)</x:f>
        <x:v>0</x:v>
      </x:c>
      <x:c r="P131" s="180" t="n">
        <x:f>MIN(N131+O131,IF(N131&gt;0,IFERROR(INDEX(Inputs!$H$15:$H$24,MATCH(2,Inputs!$K$15:$K$24,0)),0),0))</x:f>
        <x:v>0</x:v>
      </x:c>
      <x:c r="Q131" s="180" t="n">
        <x:f>MAX(0,N131+O131-P131)</x:f>
        <x:v>0</x:v>
      </x:c>
      <x:c r="R131" s="180" t="n">
        <x:f>MIN(Q131,MAX(0,$G131-SUM(K131)))</x:f>
        <x:v>0</x:v>
      </x:c>
      <x:c r="S131" s="180" t="n">
        <x:f>MAX(0,Q131-R131)</x:f>
        <x:v>0</x:v>
      </x:c>
      <x:c r="T131" s="180" t="n">
        <x:f>Y130</x:f>
        <x:v>0</x:v>
      </x:c>
      <x:c r="U131" s="180" t="n">
        <x:f>IF(T131&lt;=0,0,T131*IFERROR(INDEX(Inputs!$E$15:$E$24,MATCH(3,Inputs!$K$15:$K$24,0)),0)/12)</x:f>
        <x:v>0</x:v>
      </x:c>
      <x:c r="V131" s="180" t="n">
        <x:f>MIN(T131+U131,IF(T131&gt;0,IFERROR(INDEX(Inputs!$H$15:$H$24,MATCH(3,Inputs!$K$15:$K$24,0)),0),0))</x:f>
        <x:v>0</x:v>
      </x:c>
      <x:c r="W131" s="180" t="n">
        <x:f>MAX(0,T131+U131-V131)</x:f>
        <x:v>0</x:v>
      </x:c>
      <x:c r="X131" s="180" t="n">
        <x:f>MIN(W131,MAX(0,$G131-SUM(K131,Q131)))</x:f>
        <x:v>0</x:v>
      </x:c>
      <x:c r="Y131" s="180" t="n">
        <x:f>MAX(0,W131-X131)</x:f>
        <x:v>0</x:v>
      </x:c>
      <x:c r="Z131" s="180" t="n">
        <x:f>AE130</x:f>
        <x:v>0</x:v>
      </x:c>
      <x:c r="AA131" s="180" t="n">
        <x:f>IF(Z131&lt;=0,0,Z131*IFERROR(INDEX(Inputs!$E$15:$E$24,MATCH(4,Inputs!$K$15:$K$24,0)),0)/12)</x:f>
        <x:v>0</x:v>
      </x:c>
      <x:c r="AB131" s="180" t="n">
        <x:f>MIN(Z131+AA131,IF(Z131&gt;0,IFERROR(INDEX(Inputs!$H$15:$H$24,MATCH(4,Inputs!$K$15:$K$24,0)),0),0))</x:f>
        <x:v>0</x:v>
      </x:c>
      <x:c r="AC131" s="180" t="n">
        <x:f>MAX(0,Z131+AA131-AB131)</x:f>
        <x:v>0</x:v>
      </x:c>
      <x:c r="AD131" s="180" t="n">
        <x:f>MIN(AC131,MAX(0,$G131-SUM(K131,Q131,W131)))</x:f>
        <x:v>0</x:v>
      </x:c>
      <x:c r="AE131" s="180" t="n">
        <x:f>MAX(0,AC131-AD131)</x:f>
        <x:v>0</x:v>
      </x:c>
      <x:c r="AF131" s="180" t="n">
        <x:f>AK130</x:f>
        <x:v>0</x:v>
      </x:c>
      <x:c r="AG131" s="180" t="n">
        <x:f>IF(AF131&lt;=0,0,AF131*IFERROR(INDEX(Inputs!$E$15:$E$24,MATCH(5,Inputs!$K$15:$K$24,0)),0)/12)</x:f>
        <x:v>0</x:v>
      </x:c>
      <x:c r="AH131" s="180" t="n">
        <x:f>MIN(AF131+AG131,IF(AF131&gt;0,IFERROR(INDEX(Inputs!$H$15:$H$24,MATCH(5,Inputs!$K$15:$K$24,0)),0),0))</x:f>
        <x:v>0</x:v>
      </x:c>
      <x:c r="AI131" s="180" t="n">
        <x:f>MAX(0,AF131+AG131-AH131)</x:f>
        <x:v>0</x:v>
      </x:c>
      <x:c r="AJ131" s="180" t="n">
        <x:f>MIN(AI131,MAX(0,$G131-SUM(K131,Q131,W131,AC131)))</x:f>
        <x:v>0</x:v>
      </x:c>
      <x:c r="AK131" s="180" t="n">
        <x:f>MAX(0,AI131-AJ131)</x:f>
        <x:v>0</x:v>
      </x:c>
      <x:c r="AL131" s="180" t="n">
        <x:f>AQ130</x:f>
        <x:v>0</x:v>
      </x:c>
      <x:c r="AM131" s="180" t="n">
        <x:f>IF(AL131&lt;=0,0,AL131*IFERROR(INDEX(Inputs!$E$15:$E$24,MATCH(6,Inputs!$K$15:$K$24,0)),0)/12)</x:f>
        <x:v>0</x:v>
      </x:c>
      <x:c r="AN131" s="180" t="n">
        <x:f>MIN(AL131+AM131,IF(AL131&gt;0,IFERROR(INDEX(Inputs!$H$15:$H$24,MATCH(6,Inputs!$K$15:$K$24,0)),0),0))</x:f>
        <x:v>0</x:v>
      </x:c>
      <x:c r="AO131" s="180" t="n">
        <x:f>MAX(0,AL131+AM131-AN131)</x:f>
        <x:v>0</x:v>
      </x:c>
      <x:c r="AP131" s="180" t="n">
        <x:f>MIN(AO131,MAX(0,$G131-SUM(K131,Q131,W131,AC131,AI131)))</x:f>
        <x:v>0</x:v>
      </x:c>
      <x:c r="AQ131" s="180" t="n">
        <x:f>MAX(0,AO131-AP131)</x:f>
        <x:v>0</x:v>
      </x:c>
      <x:c r="AR131" s="180" t="n">
        <x:f>AW130</x:f>
        <x:v>0</x:v>
      </x:c>
      <x:c r="AS131" s="180" t="n">
        <x:f>IF(AR131&lt;=0,0,AR131*IFERROR(INDEX(Inputs!$E$15:$E$24,MATCH(7,Inputs!$K$15:$K$24,0)),0)/12)</x:f>
        <x:v>0</x:v>
      </x:c>
      <x:c r="AT131" s="180" t="n">
        <x:f>MIN(AR131+AS131,IF(AR131&gt;0,IFERROR(INDEX(Inputs!$H$15:$H$24,MATCH(7,Inputs!$K$15:$K$24,0)),0),0))</x:f>
        <x:v>0</x:v>
      </x:c>
      <x:c r="AU131" s="180" t="n">
        <x:f>MAX(0,AR131+AS131-AT131)</x:f>
        <x:v>0</x:v>
      </x:c>
      <x:c r="AV131" s="180" t="n">
        <x:f>MIN(AU131,MAX(0,$G131-SUM(K131,Q131,W131,AC131,AI131,AO131)))</x:f>
        <x:v>0</x:v>
      </x:c>
      <x:c r="AW131" s="180" t="n">
        <x:f>MAX(0,AU131-AV131)</x:f>
        <x:v>0</x:v>
      </x:c>
      <x:c r="AX131" s="180" t="n">
        <x:f>BC130</x:f>
        <x:v>0</x:v>
      </x:c>
      <x:c r="AY131" s="180" t="n">
        <x:f>IF(AX131&lt;=0,0,AX131*IFERROR(INDEX(Inputs!$E$15:$E$24,MATCH(8,Inputs!$K$15:$K$24,0)),0)/12)</x:f>
        <x:v>0</x:v>
      </x:c>
      <x:c r="AZ131" s="180" t="n">
        <x:f>MIN(AX131+AY131,IF(AX131&gt;0,IFERROR(INDEX(Inputs!$H$15:$H$24,MATCH(8,Inputs!$K$15:$K$24,0)),0),0))</x:f>
        <x:v>0</x:v>
      </x:c>
      <x:c r="BA131" s="180" t="n">
        <x:f>MAX(0,AX131+AY131-AZ131)</x:f>
        <x:v>0</x:v>
      </x:c>
      <x:c r="BB131" s="180" t="n">
        <x:f>MIN(BA131,MAX(0,$G131-SUM(K131,Q131,W131,AC131,AI131,AO131,AU131)))</x:f>
        <x:v>0</x:v>
      </x:c>
      <x:c r="BC131" s="180" t="n">
        <x:f>MAX(0,BA131-BB131)</x:f>
        <x:v>0</x:v>
      </x:c>
      <x:c r="BD131" s="180" t="n">
        <x:f>BI130</x:f>
        <x:v>0</x:v>
      </x:c>
      <x:c r="BE131" s="180" t="n">
        <x:f>IF(BD131&lt;=0,0,BD131*IFERROR(INDEX(Inputs!$E$15:$E$24,MATCH(9,Inputs!$K$15:$K$24,0)),0)/12)</x:f>
        <x:v>0</x:v>
      </x:c>
      <x:c r="BF131" s="180" t="n">
        <x:f>MIN(BD131+BE131,IF(BD131&gt;0,IFERROR(INDEX(Inputs!$H$15:$H$24,MATCH(9,Inputs!$K$15:$K$24,0)),0),0))</x:f>
        <x:v>0</x:v>
      </x:c>
      <x:c r="BG131" s="180" t="n">
        <x:f>MAX(0,BD131+BE131-BF131)</x:f>
        <x:v>0</x:v>
      </x:c>
      <x:c r="BH131" s="180" t="n">
        <x:f>MIN(BG131,MAX(0,$G131-SUM(K131,Q131,W131,AC131,AI131,AO131,AU131,BA131)))</x:f>
        <x:v>0</x:v>
      </x:c>
      <x:c r="BI131" s="180" t="n">
        <x:f>MAX(0,BG131-BH131)</x:f>
        <x:v>0</x:v>
      </x:c>
      <x:c r="BJ131" s="180" t="n">
        <x:f>BO130</x:f>
        <x:v>0</x:v>
      </x:c>
      <x:c r="BK131" s="180" t="n">
        <x:f>IF(BJ131&lt;=0,0,BJ131*IFERROR(INDEX(Inputs!$E$15:$E$24,MATCH(10,Inputs!$K$15:$K$24,0)),0)/12)</x:f>
        <x:v>0</x:v>
      </x:c>
      <x:c r="BL131" s="180" t="n">
        <x:f>MIN(BJ131+BK131,IF(BJ131&gt;0,IFERROR(INDEX(Inputs!$H$15:$H$24,MATCH(10,Inputs!$K$15:$K$24,0)),0),0))</x:f>
        <x:v>0</x:v>
      </x:c>
      <x:c r="BM131" s="180" t="n">
        <x:f>MAX(0,BJ131+BK131-BL131)</x:f>
        <x:v>0</x:v>
      </x:c>
      <x:c r="BN131" s="180" t="n">
        <x:f>MIN(BM131,MAX(0,$G131-SUM(K131,Q131,W131,AC131,AI131,AO131,AU131,BA131,BG131)))</x:f>
        <x:v>0</x:v>
      </x:c>
      <x:c r="BO131" s="192" t="n">
        <x:f>MAX(0,BM131-BN131)</x:f>
        <x:v>0</x:v>
      </x:c>
    </x:row>
    <x:row r="132">
      <x:c r="A132" s="191" t="n">
        <x:f>125</x:f>
        <x:v>125</x:v>
      </x:c>
      <x:c r="B132" s="178" t="n">
        <x:f>EDATE(Inputs!$B$4,A132-1)</x:f>
        <x:v>49994</x:v>
      </x:c>
      <x:c r="C132" s="182" t="n">
        <x:f>SUM(H132,N132,T132,Z132,AF132,AL132,AR132,AX132,BD132,BJ132)</x:f>
        <x:v>0</x:v>
      </x:c>
      <x:c r="D132" s="182" t="n">
        <x:f>SUM(I132,O132,U132,AA132,AG132,AM132,AS132,AY132,BE132,BK132)</x:f>
        <x:v>0</x:v>
      </x:c>
      <x:c r="E132" s="182" t="n">
        <x:f>SUM(J132,P132,V132,AB132,AH132,AN132,AT132,AZ132,BF132,BL132)+SUM(L132,R132,X132,AD132,AJ132,AP132,AV132,BB132,BH132,BN132)</x:f>
        <x:v>0</x:v>
      </x:c>
      <x:c r="F132" s="182" t="n">
        <x:f>SUM(M132,S132,Y132,AE132,AK132,AQ132,AW132,BC132,BI132,BO132)</x:f>
        <x:v>0</x:v>
      </x:c>
      <x:c r="G132" s="182" t="n">
        <x:f>MAX(0,Inputs!$B$12-SUM(J132,P132,V132,AB132,AH132,AN132,AT132,AZ132,BF132,BL132))</x:f>
        <x:v>1150</x:v>
      </x:c>
      <x:c r="H132" s="180" t="n">
        <x:f>M131</x:f>
        <x:v>0</x:v>
      </x:c>
      <x:c r="I132" s="180" t="n">
        <x:f>IF(H132&lt;=0,0,H132*IFERROR(INDEX(Inputs!$E$15:$E$24,MATCH(1,Inputs!$K$15:$K$24,0)),0)/12)</x:f>
        <x:v>0</x:v>
      </x:c>
      <x:c r="J132" s="180" t="n">
        <x:f>MIN(H132+I132,IF(H132&gt;0,IFERROR(INDEX(Inputs!$H$15:$H$24,MATCH(1,Inputs!$K$15:$K$24,0)),0),0))</x:f>
        <x:v>0</x:v>
      </x:c>
      <x:c r="K132" s="180" t="n">
        <x:f>MAX(0,H132+I132-J132)</x:f>
        <x:v>0</x:v>
      </x:c>
      <x:c r="L132" s="180" t="n">
        <x:f>MIN(K132,MAX(0,$G132-0))</x:f>
        <x:v>0</x:v>
      </x:c>
      <x:c r="M132" s="180" t="n">
        <x:f>MAX(0,K132-L132)</x:f>
        <x:v>0</x:v>
      </x:c>
      <x:c r="N132" s="180" t="n">
        <x:f>S131</x:f>
        <x:v>0</x:v>
      </x:c>
      <x:c r="O132" s="180" t="n">
        <x:f>IF(N132&lt;=0,0,N132*IFERROR(INDEX(Inputs!$E$15:$E$24,MATCH(2,Inputs!$K$15:$K$24,0)),0)/12)</x:f>
        <x:v>0</x:v>
      </x:c>
      <x:c r="P132" s="180" t="n">
        <x:f>MIN(N132+O132,IF(N132&gt;0,IFERROR(INDEX(Inputs!$H$15:$H$24,MATCH(2,Inputs!$K$15:$K$24,0)),0),0))</x:f>
        <x:v>0</x:v>
      </x:c>
      <x:c r="Q132" s="180" t="n">
        <x:f>MAX(0,N132+O132-P132)</x:f>
        <x:v>0</x:v>
      </x:c>
      <x:c r="R132" s="180" t="n">
        <x:f>MIN(Q132,MAX(0,$G132-SUM(K132)))</x:f>
        <x:v>0</x:v>
      </x:c>
      <x:c r="S132" s="180" t="n">
        <x:f>MAX(0,Q132-R132)</x:f>
        <x:v>0</x:v>
      </x:c>
      <x:c r="T132" s="180" t="n">
        <x:f>Y131</x:f>
        <x:v>0</x:v>
      </x:c>
      <x:c r="U132" s="180" t="n">
        <x:f>IF(T132&lt;=0,0,T132*IFERROR(INDEX(Inputs!$E$15:$E$24,MATCH(3,Inputs!$K$15:$K$24,0)),0)/12)</x:f>
        <x:v>0</x:v>
      </x:c>
      <x:c r="V132" s="180" t="n">
        <x:f>MIN(T132+U132,IF(T132&gt;0,IFERROR(INDEX(Inputs!$H$15:$H$24,MATCH(3,Inputs!$K$15:$K$24,0)),0),0))</x:f>
        <x:v>0</x:v>
      </x:c>
      <x:c r="W132" s="180" t="n">
        <x:f>MAX(0,T132+U132-V132)</x:f>
        <x:v>0</x:v>
      </x:c>
      <x:c r="X132" s="180" t="n">
        <x:f>MIN(W132,MAX(0,$G132-SUM(K132,Q132)))</x:f>
        <x:v>0</x:v>
      </x:c>
      <x:c r="Y132" s="180" t="n">
        <x:f>MAX(0,W132-X132)</x:f>
        <x:v>0</x:v>
      </x:c>
      <x:c r="Z132" s="180" t="n">
        <x:f>AE131</x:f>
        <x:v>0</x:v>
      </x:c>
      <x:c r="AA132" s="180" t="n">
        <x:f>IF(Z132&lt;=0,0,Z132*IFERROR(INDEX(Inputs!$E$15:$E$24,MATCH(4,Inputs!$K$15:$K$24,0)),0)/12)</x:f>
        <x:v>0</x:v>
      </x:c>
      <x:c r="AB132" s="180" t="n">
        <x:f>MIN(Z132+AA132,IF(Z132&gt;0,IFERROR(INDEX(Inputs!$H$15:$H$24,MATCH(4,Inputs!$K$15:$K$24,0)),0),0))</x:f>
        <x:v>0</x:v>
      </x:c>
      <x:c r="AC132" s="180" t="n">
        <x:f>MAX(0,Z132+AA132-AB132)</x:f>
        <x:v>0</x:v>
      </x:c>
      <x:c r="AD132" s="180" t="n">
        <x:f>MIN(AC132,MAX(0,$G132-SUM(K132,Q132,W132)))</x:f>
        <x:v>0</x:v>
      </x:c>
      <x:c r="AE132" s="180" t="n">
        <x:f>MAX(0,AC132-AD132)</x:f>
        <x:v>0</x:v>
      </x:c>
      <x:c r="AF132" s="180" t="n">
        <x:f>AK131</x:f>
        <x:v>0</x:v>
      </x:c>
      <x:c r="AG132" s="180" t="n">
        <x:f>IF(AF132&lt;=0,0,AF132*IFERROR(INDEX(Inputs!$E$15:$E$24,MATCH(5,Inputs!$K$15:$K$24,0)),0)/12)</x:f>
        <x:v>0</x:v>
      </x:c>
      <x:c r="AH132" s="180" t="n">
        <x:f>MIN(AF132+AG132,IF(AF132&gt;0,IFERROR(INDEX(Inputs!$H$15:$H$24,MATCH(5,Inputs!$K$15:$K$24,0)),0),0))</x:f>
        <x:v>0</x:v>
      </x:c>
      <x:c r="AI132" s="180" t="n">
        <x:f>MAX(0,AF132+AG132-AH132)</x:f>
        <x:v>0</x:v>
      </x:c>
      <x:c r="AJ132" s="180" t="n">
        <x:f>MIN(AI132,MAX(0,$G132-SUM(K132,Q132,W132,AC132)))</x:f>
        <x:v>0</x:v>
      </x:c>
      <x:c r="AK132" s="180" t="n">
        <x:f>MAX(0,AI132-AJ132)</x:f>
        <x:v>0</x:v>
      </x:c>
      <x:c r="AL132" s="180" t="n">
        <x:f>AQ131</x:f>
        <x:v>0</x:v>
      </x:c>
      <x:c r="AM132" s="180" t="n">
        <x:f>IF(AL132&lt;=0,0,AL132*IFERROR(INDEX(Inputs!$E$15:$E$24,MATCH(6,Inputs!$K$15:$K$24,0)),0)/12)</x:f>
        <x:v>0</x:v>
      </x:c>
      <x:c r="AN132" s="180" t="n">
        <x:f>MIN(AL132+AM132,IF(AL132&gt;0,IFERROR(INDEX(Inputs!$H$15:$H$24,MATCH(6,Inputs!$K$15:$K$24,0)),0),0))</x:f>
        <x:v>0</x:v>
      </x:c>
      <x:c r="AO132" s="180" t="n">
        <x:f>MAX(0,AL132+AM132-AN132)</x:f>
        <x:v>0</x:v>
      </x:c>
      <x:c r="AP132" s="180" t="n">
        <x:f>MIN(AO132,MAX(0,$G132-SUM(K132,Q132,W132,AC132,AI132)))</x:f>
        <x:v>0</x:v>
      </x:c>
      <x:c r="AQ132" s="180" t="n">
        <x:f>MAX(0,AO132-AP132)</x:f>
        <x:v>0</x:v>
      </x:c>
      <x:c r="AR132" s="180" t="n">
        <x:f>AW131</x:f>
        <x:v>0</x:v>
      </x:c>
      <x:c r="AS132" s="180" t="n">
        <x:f>IF(AR132&lt;=0,0,AR132*IFERROR(INDEX(Inputs!$E$15:$E$24,MATCH(7,Inputs!$K$15:$K$24,0)),0)/12)</x:f>
        <x:v>0</x:v>
      </x:c>
      <x:c r="AT132" s="180" t="n">
        <x:f>MIN(AR132+AS132,IF(AR132&gt;0,IFERROR(INDEX(Inputs!$H$15:$H$24,MATCH(7,Inputs!$K$15:$K$24,0)),0),0))</x:f>
        <x:v>0</x:v>
      </x:c>
      <x:c r="AU132" s="180" t="n">
        <x:f>MAX(0,AR132+AS132-AT132)</x:f>
        <x:v>0</x:v>
      </x:c>
      <x:c r="AV132" s="180" t="n">
        <x:f>MIN(AU132,MAX(0,$G132-SUM(K132,Q132,W132,AC132,AI132,AO132)))</x:f>
        <x:v>0</x:v>
      </x:c>
      <x:c r="AW132" s="180" t="n">
        <x:f>MAX(0,AU132-AV132)</x:f>
        <x:v>0</x:v>
      </x:c>
      <x:c r="AX132" s="180" t="n">
        <x:f>BC131</x:f>
        <x:v>0</x:v>
      </x:c>
      <x:c r="AY132" s="180" t="n">
        <x:f>IF(AX132&lt;=0,0,AX132*IFERROR(INDEX(Inputs!$E$15:$E$24,MATCH(8,Inputs!$K$15:$K$24,0)),0)/12)</x:f>
        <x:v>0</x:v>
      </x:c>
      <x:c r="AZ132" s="180" t="n">
        <x:f>MIN(AX132+AY132,IF(AX132&gt;0,IFERROR(INDEX(Inputs!$H$15:$H$24,MATCH(8,Inputs!$K$15:$K$24,0)),0),0))</x:f>
        <x:v>0</x:v>
      </x:c>
      <x:c r="BA132" s="180" t="n">
        <x:f>MAX(0,AX132+AY132-AZ132)</x:f>
        <x:v>0</x:v>
      </x:c>
      <x:c r="BB132" s="180" t="n">
        <x:f>MIN(BA132,MAX(0,$G132-SUM(K132,Q132,W132,AC132,AI132,AO132,AU132)))</x:f>
        <x:v>0</x:v>
      </x:c>
      <x:c r="BC132" s="180" t="n">
        <x:f>MAX(0,BA132-BB132)</x:f>
        <x:v>0</x:v>
      </x:c>
      <x:c r="BD132" s="180" t="n">
        <x:f>BI131</x:f>
        <x:v>0</x:v>
      </x:c>
      <x:c r="BE132" s="180" t="n">
        <x:f>IF(BD132&lt;=0,0,BD132*IFERROR(INDEX(Inputs!$E$15:$E$24,MATCH(9,Inputs!$K$15:$K$24,0)),0)/12)</x:f>
        <x:v>0</x:v>
      </x:c>
      <x:c r="BF132" s="180" t="n">
        <x:f>MIN(BD132+BE132,IF(BD132&gt;0,IFERROR(INDEX(Inputs!$H$15:$H$24,MATCH(9,Inputs!$K$15:$K$24,0)),0),0))</x:f>
        <x:v>0</x:v>
      </x:c>
      <x:c r="BG132" s="180" t="n">
        <x:f>MAX(0,BD132+BE132-BF132)</x:f>
        <x:v>0</x:v>
      </x:c>
      <x:c r="BH132" s="180" t="n">
        <x:f>MIN(BG132,MAX(0,$G132-SUM(K132,Q132,W132,AC132,AI132,AO132,AU132,BA132)))</x:f>
        <x:v>0</x:v>
      </x:c>
      <x:c r="BI132" s="180" t="n">
        <x:f>MAX(0,BG132-BH132)</x:f>
        <x:v>0</x:v>
      </x:c>
      <x:c r="BJ132" s="180" t="n">
        <x:f>BO131</x:f>
        <x:v>0</x:v>
      </x:c>
      <x:c r="BK132" s="180" t="n">
        <x:f>IF(BJ132&lt;=0,0,BJ132*IFERROR(INDEX(Inputs!$E$15:$E$24,MATCH(10,Inputs!$K$15:$K$24,0)),0)/12)</x:f>
        <x:v>0</x:v>
      </x:c>
      <x:c r="BL132" s="180" t="n">
        <x:f>MIN(BJ132+BK132,IF(BJ132&gt;0,IFERROR(INDEX(Inputs!$H$15:$H$24,MATCH(10,Inputs!$K$15:$K$24,0)),0),0))</x:f>
        <x:v>0</x:v>
      </x:c>
      <x:c r="BM132" s="180" t="n">
        <x:f>MAX(0,BJ132+BK132-BL132)</x:f>
        <x:v>0</x:v>
      </x:c>
      <x:c r="BN132" s="180" t="n">
        <x:f>MIN(BM132,MAX(0,$G132-SUM(K132,Q132,W132,AC132,AI132,AO132,AU132,BA132,BG132)))</x:f>
        <x:v>0</x:v>
      </x:c>
      <x:c r="BO132" s="192" t="n">
        <x:f>MAX(0,BM132-BN132)</x:f>
        <x:v>0</x:v>
      </x:c>
    </x:row>
    <x:row r="133">
      <x:c r="A133" s="191" t="n">
        <x:f>126</x:f>
        <x:v>126</x:v>
      </x:c>
      <x:c r="B133" s="178" t="n">
        <x:f>EDATE(Inputs!$B$4,A133-1)</x:f>
        <x:v>50024</x:v>
      </x:c>
      <x:c r="C133" s="182" t="n">
        <x:f>SUM(H133,N133,T133,Z133,AF133,AL133,AR133,AX133,BD133,BJ133)</x:f>
        <x:v>0</x:v>
      </x:c>
      <x:c r="D133" s="182" t="n">
        <x:f>SUM(I133,O133,U133,AA133,AG133,AM133,AS133,AY133,BE133,BK133)</x:f>
        <x:v>0</x:v>
      </x:c>
      <x:c r="E133" s="182" t="n">
        <x:f>SUM(J133,P133,V133,AB133,AH133,AN133,AT133,AZ133,BF133,BL133)+SUM(L133,R133,X133,AD133,AJ133,AP133,AV133,BB133,BH133,BN133)</x:f>
        <x:v>0</x:v>
      </x:c>
      <x:c r="F133" s="182" t="n">
        <x:f>SUM(M133,S133,Y133,AE133,AK133,AQ133,AW133,BC133,BI133,BO133)</x:f>
        <x:v>0</x:v>
      </x:c>
      <x:c r="G133" s="182" t="n">
        <x:f>MAX(0,Inputs!$B$12-SUM(J133,P133,V133,AB133,AH133,AN133,AT133,AZ133,BF133,BL133))</x:f>
        <x:v>1150</x:v>
      </x:c>
      <x:c r="H133" s="180" t="n">
        <x:f>M132</x:f>
        <x:v>0</x:v>
      </x:c>
      <x:c r="I133" s="180" t="n">
        <x:f>IF(H133&lt;=0,0,H133*IFERROR(INDEX(Inputs!$E$15:$E$24,MATCH(1,Inputs!$K$15:$K$24,0)),0)/12)</x:f>
        <x:v>0</x:v>
      </x:c>
      <x:c r="J133" s="180" t="n">
        <x:f>MIN(H133+I133,IF(H133&gt;0,IFERROR(INDEX(Inputs!$H$15:$H$24,MATCH(1,Inputs!$K$15:$K$24,0)),0),0))</x:f>
        <x:v>0</x:v>
      </x:c>
      <x:c r="K133" s="180" t="n">
        <x:f>MAX(0,H133+I133-J133)</x:f>
        <x:v>0</x:v>
      </x:c>
      <x:c r="L133" s="180" t="n">
        <x:f>MIN(K133,MAX(0,$G133-0))</x:f>
        <x:v>0</x:v>
      </x:c>
      <x:c r="M133" s="180" t="n">
        <x:f>MAX(0,K133-L133)</x:f>
        <x:v>0</x:v>
      </x:c>
      <x:c r="N133" s="180" t="n">
        <x:f>S132</x:f>
        <x:v>0</x:v>
      </x:c>
      <x:c r="O133" s="180" t="n">
        <x:f>IF(N133&lt;=0,0,N133*IFERROR(INDEX(Inputs!$E$15:$E$24,MATCH(2,Inputs!$K$15:$K$24,0)),0)/12)</x:f>
        <x:v>0</x:v>
      </x:c>
      <x:c r="P133" s="180" t="n">
        <x:f>MIN(N133+O133,IF(N133&gt;0,IFERROR(INDEX(Inputs!$H$15:$H$24,MATCH(2,Inputs!$K$15:$K$24,0)),0),0))</x:f>
        <x:v>0</x:v>
      </x:c>
      <x:c r="Q133" s="180" t="n">
        <x:f>MAX(0,N133+O133-P133)</x:f>
        <x:v>0</x:v>
      </x:c>
      <x:c r="R133" s="180" t="n">
        <x:f>MIN(Q133,MAX(0,$G133-SUM(K133)))</x:f>
        <x:v>0</x:v>
      </x:c>
      <x:c r="S133" s="180" t="n">
        <x:f>MAX(0,Q133-R133)</x:f>
        <x:v>0</x:v>
      </x:c>
      <x:c r="T133" s="180" t="n">
        <x:f>Y132</x:f>
        <x:v>0</x:v>
      </x:c>
      <x:c r="U133" s="180" t="n">
        <x:f>IF(T133&lt;=0,0,T133*IFERROR(INDEX(Inputs!$E$15:$E$24,MATCH(3,Inputs!$K$15:$K$24,0)),0)/12)</x:f>
        <x:v>0</x:v>
      </x:c>
      <x:c r="V133" s="180" t="n">
        <x:f>MIN(T133+U133,IF(T133&gt;0,IFERROR(INDEX(Inputs!$H$15:$H$24,MATCH(3,Inputs!$K$15:$K$24,0)),0),0))</x:f>
        <x:v>0</x:v>
      </x:c>
      <x:c r="W133" s="180" t="n">
        <x:f>MAX(0,T133+U133-V133)</x:f>
        <x:v>0</x:v>
      </x:c>
      <x:c r="X133" s="180" t="n">
        <x:f>MIN(W133,MAX(0,$G133-SUM(K133,Q133)))</x:f>
        <x:v>0</x:v>
      </x:c>
      <x:c r="Y133" s="180" t="n">
        <x:f>MAX(0,W133-X133)</x:f>
        <x:v>0</x:v>
      </x:c>
      <x:c r="Z133" s="180" t="n">
        <x:f>AE132</x:f>
        <x:v>0</x:v>
      </x:c>
      <x:c r="AA133" s="180" t="n">
        <x:f>IF(Z133&lt;=0,0,Z133*IFERROR(INDEX(Inputs!$E$15:$E$24,MATCH(4,Inputs!$K$15:$K$24,0)),0)/12)</x:f>
        <x:v>0</x:v>
      </x:c>
      <x:c r="AB133" s="180" t="n">
        <x:f>MIN(Z133+AA133,IF(Z133&gt;0,IFERROR(INDEX(Inputs!$H$15:$H$24,MATCH(4,Inputs!$K$15:$K$24,0)),0),0))</x:f>
        <x:v>0</x:v>
      </x:c>
      <x:c r="AC133" s="180" t="n">
        <x:f>MAX(0,Z133+AA133-AB133)</x:f>
        <x:v>0</x:v>
      </x:c>
      <x:c r="AD133" s="180" t="n">
        <x:f>MIN(AC133,MAX(0,$G133-SUM(K133,Q133,W133)))</x:f>
        <x:v>0</x:v>
      </x:c>
      <x:c r="AE133" s="180" t="n">
        <x:f>MAX(0,AC133-AD133)</x:f>
        <x:v>0</x:v>
      </x:c>
      <x:c r="AF133" s="180" t="n">
        <x:f>AK132</x:f>
        <x:v>0</x:v>
      </x:c>
      <x:c r="AG133" s="180" t="n">
        <x:f>IF(AF133&lt;=0,0,AF133*IFERROR(INDEX(Inputs!$E$15:$E$24,MATCH(5,Inputs!$K$15:$K$24,0)),0)/12)</x:f>
        <x:v>0</x:v>
      </x:c>
      <x:c r="AH133" s="180" t="n">
        <x:f>MIN(AF133+AG133,IF(AF133&gt;0,IFERROR(INDEX(Inputs!$H$15:$H$24,MATCH(5,Inputs!$K$15:$K$24,0)),0),0))</x:f>
        <x:v>0</x:v>
      </x:c>
      <x:c r="AI133" s="180" t="n">
        <x:f>MAX(0,AF133+AG133-AH133)</x:f>
        <x:v>0</x:v>
      </x:c>
      <x:c r="AJ133" s="180" t="n">
        <x:f>MIN(AI133,MAX(0,$G133-SUM(K133,Q133,W133,AC133)))</x:f>
        <x:v>0</x:v>
      </x:c>
      <x:c r="AK133" s="180" t="n">
        <x:f>MAX(0,AI133-AJ133)</x:f>
        <x:v>0</x:v>
      </x:c>
      <x:c r="AL133" s="180" t="n">
        <x:f>AQ132</x:f>
        <x:v>0</x:v>
      </x:c>
      <x:c r="AM133" s="180" t="n">
        <x:f>IF(AL133&lt;=0,0,AL133*IFERROR(INDEX(Inputs!$E$15:$E$24,MATCH(6,Inputs!$K$15:$K$24,0)),0)/12)</x:f>
        <x:v>0</x:v>
      </x:c>
      <x:c r="AN133" s="180" t="n">
        <x:f>MIN(AL133+AM133,IF(AL133&gt;0,IFERROR(INDEX(Inputs!$H$15:$H$24,MATCH(6,Inputs!$K$15:$K$24,0)),0),0))</x:f>
        <x:v>0</x:v>
      </x:c>
      <x:c r="AO133" s="180" t="n">
        <x:f>MAX(0,AL133+AM133-AN133)</x:f>
        <x:v>0</x:v>
      </x:c>
      <x:c r="AP133" s="180" t="n">
        <x:f>MIN(AO133,MAX(0,$G133-SUM(K133,Q133,W133,AC133,AI133)))</x:f>
        <x:v>0</x:v>
      </x:c>
      <x:c r="AQ133" s="180" t="n">
        <x:f>MAX(0,AO133-AP133)</x:f>
        <x:v>0</x:v>
      </x:c>
      <x:c r="AR133" s="180" t="n">
        <x:f>AW132</x:f>
        <x:v>0</x:v>
      </x:c>
      <x:c r="AS133" s="180" t="n">
        <x:f>IF(AR133&lt;=0,0,AR133*IFERROR(INDEX(Inputs!$E$15:$E$24,MATCH(7,Inputs!$K$15:$K$24,0)),0)/12)</x:f>
        <x:v>0</x:v>
      </x:c>
      <x:c r="AT133" s="180" t="n">
        <x:f>MIN(AR133+AS133,IF(AR133&gt;0,IFERROR(INDEX(Inputs!$H$15:$H$24,MATCH(7,Inputs!$K$15:$K$24,0)),0),0))</x:f>
        <x:v>0</x:v>
      </x:c>
      <x:c r="AU133" s="180" t="n">
        <x:f>MAX(0,AR133+AS133-AT133)</x:f>
        <x:v>0</x:v>
      </x:c>
      <x:c r="AV133" s="180" t="n">
        <x:f>MIN(AU133,MAX(0,$G133-SUM(K133,Q133,W133,AC133,AI133,AO133)))</x:f>
        <x:v>0</x:v>
      </x:c>
      <x:c r="AW133" s="180" t="n">
        <x:f>MAX(0,AU133-AV133)</x:f>
        <x:v>0</x:v>
      </x:c>
      <x:c r="AX133" s="180" t="n">
        <x:f>BC132</x:f>
        <x:v>0</x:v>
      </x:c>
      <x:c r="AY133" s="180" t="n">
        <x:f>IF(AX133&lt;=0,0,AX133*IFERROR(INDEX(Inputs!$E$15:$E$24,MATCH(8,Inputs!$K$15:$K$24,0)),0)/12)</x:f>
        <x:v>0</x:v>
      </x:c>
      <x:c r="AZ133" s="180" t="n">
        <x:f>MIN(AX133+AY133,IF(AX133&gt;0,IFERROR(INDEX(Inputs!$H$15:$H$24,MATCH(8,Inputs!$K$15:$K$24,0)),0),0))</x:f>
        <x:v>0</x:v>
      </x:c>
      <x:c r="BA133" s="180" t="n">
        <x:f>MAX(0,AX133+AY133-AZ133)</x:f>
        <x:v>0</x:v>
      </x:c>
      <x:c r="BB133" s="180" t="n">
        <x:f>MIN(BA133,MAX(0,$G133-SUM(K133,Q133,W133,AC133,AI133,AO133,AU133)))</x:f>
        <x:v>0</x:v>
      </x:c>
      <x:c r="BC133" s="180" t="n">
        <x:f>MAX(0,BA133-BB133)</x:f>
        <x:v>0</x:v>
      </x:c>
      <x:c r="BD133" s="180" t="n">
        <x:f>BI132</x:f>
        <x:v>0</x:v>
      </x:c>
      <x:c r="BE133" s="180" t="n">
        <x:f>IF(BD133&lt;=0,0,BD133*IFERROR(INDEX(Inputs!$E$15:$E$24,MATCH(9,Inputs!$K$15:$K$24,0)),0)/12)</x:f>
        <x:v>0</x:v>
      </x:c>
      <x:c r="BF133" s="180" t="n">
        <x:f>MIN(BD133+BE133,IF(BD133&gt;0,IFERROR(INDEX(Inputs!$H$15:$H$24,MATCH(9,Inputs!$K$15:$K$24,0)),0),0))</x:f>
        <x:v>0</x:v>
      </x:c>
      <x:c r="BG133" s="180" t="n">
        <x:f>MAX(0,BD133+BE133-BF133)</x:f>
        <x:v>0</x:v>
      </x:c>
      <x:c r="BH133" s="180" t="n">
        <x:f>MIN(BG133,MAX(0,$G133-SUM(K133,Q133,W133,AC133,AI133,AO133,AU133,BA133)))</x:f>
        <x:v>0</x:v>
      </x:c>
      <x:c r="BI133" s="180" t="n">
        <x:f>MAX(0,BG133-BH133)</x:f>
        <x:v>0</x:v>
      </x:c>
      <x:c r="BJ133" s="180" t="n">
        <x:f>BO132</x:f>
        <x:v>0</x:v>
      </x:c>
      <x:c r="BK133" s="180" t="n">
        <x:f>IF(BJ133&lt;=0,0,BJ133*IFERROR(INDEX(Inputs!$E$15:$E$24,MATCH(10,Inputs!$K$15:$K$24,0)),0)/12)</x:f>
        <x:v>0</x:v>
      </x:c>
      <x:c r="BL133" s="180" t="n">
        <x:f>MIN(BJ133+BK133,IF(BJ133&gt;0,IFERROR(INDEX(Inputs!$H$15:$H$24,MATCH(10,Inputs!$K$15:$K$24,0)),0),0))</x:f>
        <x:v>0</x:v>
      </x:c>
      <x:c r="BM133" s="180" t="n">
        <x:f>MAX(0,BJ133+BK133-BL133)</x:f>
        <x:v>0</x:v>
      </x:c>
      <x:c r="BN133" s="180" t="n">
        <x:f>MIN(BM133,MAX(0,$G133-SUM(K133,Q133,W133,AC133,AI133,AO133,AU133,BA133,BG133)))</x:f>
        <x:v>0</x:v>
      </x:c>
      <x:c r="BO133" s="192" t="n">
        <x:f>MAX(0,BM133-BN133)</x:f>
        <x:v>0</x:v>
      </x:c>
    </x:row>
    <x:row r="134">
      <x:c r="A134" s="191" t="n">
        <x:f>127</x:f>
        <x:v>127</x:v>
      </x:c>
      <x:c r="B134" s="178" t="n">
        <x:f>EDATE(Inputs!$B$4,A134-1)</x:f>
        <x:v>50055</x:v>
      </x:c>
      <x:c r="C134" s="182" t="n">
        <x:f>SUM(H134,N134,T134,Z134,AF134,AL134,AR134,AX134,BD134,BJ134)</x:f>
        <x:v>0</x:v>
      </x:c>
      <x:c r="D134" s="182" t="n">
        <x:f>SUM(I134,O134,U134,AA134,AG134,AM134,AS134,AY134,BE134,BK134)</x:f>
        <x:v>0</x:v>
      </x:c>
      <x:c r="E134" s="182" t="n">
        <x:f>SUM(J134,P134,V134,AB134,AH134,AN134,AT134,AZ134,BF134,BL134)+SUM(L134,R134,X134,AD134,AJ134,AP134,AV134,BB134,BH134,BN134)</x:f>
        <x:v>0</x:v>
      </x:c>
      <x:c r="F134" s="182" t="n">
        <x:f>SUM(M134,S134,Y134,AE134,AK134,AQ134,AW134,BC134,BI134,BO134)</x:f>
        <x:v>0</x:v>
      </x:c>
      <x:c r="G134" s="182" t="n">
        <x:f>MAX(0,Inputs!$B$12-SUM(J134,P134,V134,AB134,AH134,AN134,AT134,AZ134,BF134,BL134))</x:f>
        <x:v>1150</x:v>
      </x:c>
      <x:c r="H134" s="180" t="n">
        <x:f>M133</x:f>
        <x:v>0</x:v>
      </x:c>
      <x:c r="I134" s="180" t="n">
        <x:f>IF(H134&lt;=0,0,H134*IFERROR(INDEX(Inputs!$E$15:$E$24,MATCH(1,Inputs!$K$15:$K$24,0)),0)/12)</x:f>
        <x:v>0</x:v>
      </x:c>
      <x:c r="J134" s="180" t="n">
        <x:f>MIN(H134+I134,IF(H134&gt;0,IFERROR(INDEX(Inputs!$H$15:$H$24,MATCH(1,Inputs!$K$15:$K$24,0)),0),0))</x:f>
        <x:v>0</x:v>
      </x:c>
      <x:c r="K134" s="180" t="n">
        <x:f>MAX(0,H134+I134-J134)</x:f>
        <x:v>0</x:v>
      </x:c>
      <x:c r="L134" s="180" t="n">
        <x:f>MIN(K134,MAX(0,$G134-0))</x:f>
        <x:v>0</x:v>
      </x:c>
      <x:c r="M134" s="180" t="n">
        <x:f>MAX(0,K134-L134)</x:f>
        <x:v>0</x:v>
      </x:c>
      <x:c r="N134" s="180" t="n">
        <x:f>S133</x:f>
        <x:v>0</x:v>
      </x:c>
      <x:c r="O134" s="180" t="n">
        <x:f>IF(N134&lt;=0,0,N134*IFERROR(INDEX(Inputs!$E$15:$E$24,MATCH(2,Inputs!$K$15:$K$24,0)),0)/12)</x:f>
        <x:v>0</x:v>
      </x:c>
      <x:c r="P134" s="180" t="n">
        <x:f>MIN(N134+O134,IF(N134&gt;0,IFERROR(INDEX(Inputs!$H$15:$H$24,MATCH(2,Inputs!$K$15:$K$24,0)),0),0))</x:f>
        <x:v>0</x:v>
      </x:c>
      <x:c r="Q134" s="180" t="n">
        <x:f>MAX(0,N134+O134-P134)</x:f>
        <x:v>0</x:v>
      </x:c>
      <x:c r="R134" s="180" t="n">
        <x:f>MIN(Q134,MAX(0,$G134-SUM(K134)))</x:f>
        <x:v>0</x:v>
      </x:c>
      <x:c r="S134" s="180" t="n">
        <x:f>MAX(0,Q134-R134)</x:f>
        <x:v>0</x:v>
      </x:c>
      <x:c r="T134" s="180" t="n">
        <x:f>Y133</x:f>
        <x:v>0</x:v>
      </x:c>
      <x:c r="U134" s="180" t="n">
        <x:f>IF(T134&lt;=0,0,T134*IFERROR(INDEX(Inputs!$E$15:$E$24,MATCH(3,Inputs!$K$15:$K$24,0)),0)/12)</x:f>
        <x:v>0</x:v>
      </x:c>
      <x:c r="V134" s="180" t="n">
        <x:f>MIN(T134+U134,IF(T134&gt;0,IFERROR(INDEX(Inputs!$H$15:$H$24,MATCH(3,Inputs!$K$15:$K$24,0)),0),0))</x:f>
        <x:v>0</x:v>
      </x:c>
      <x:c r="W134" s="180" t="n">
        <x:f>MAX(0,T134+U134-V134)</x:f>
        <x:v>0</x:v>
      </x:c>
      <x:c r="X134" s="180" t="n">
        <x:f>MIN(W134,MAX(0,$G134-SUM(K134,Q134)))</x:f>
        <x:v>0</x:v>
      </x:c>
      <x:c r="Y134" s="180" t="n">
        <x:f>MAX(0,W134-X134)</x:f>
        <x:v>0</x:v>
      </x:c>
      <x:c r="Z134" s="180" t="n">
        <x:f>AE133</x:f>
        <x:v>0</x:v>
      </x:c>
      <x:c r="AA134" s="180" t="n">
        <x:f>IF(Z134&lt;=0,0,Z134*IFERROR(INDEX(Inputs!$E$15:$E$24,MATCH(4,Inputs!$K$15:$K$24,0)),0)/12)</x:f>
        <x:v>0</x:v>
      </x:c>
      <x:c r="AB134" s="180" t="n">
        <x:f>MIN(Z134+AA134,IF(Z134&gt;0,IFERROR(INDEX(Inputs!$H$15:$H$24,MATCH(4,Inputs!$K$15:$K$24,0)),0),0))</x:f>
        <x:v>0</x:v>
      </x:c>
      <x:c r="AC134" s="180" t="n">
        <x:f>MAX(0,Z134+AA134-AB134)</x:f>
        <x:v>0</x:v>
      </x:c>
      <x:c r="AD134" s="180" t="n">
        <x:f>MIN(AC134,MAX(0,$G134-SUM(K134,Q134,W134)))</x:f>
        <x:v>0</x:v>
      </x:c>
      <x:c r="AE134" s="180" t="n">
        <x:f>MAX(0,AC134-AD134)</x:f>
        <x:v>0</x:v>
      </x:c>
      <x:c r="AF134" s="180" t="n">
        <x:f>AK133</x:f>
        <x:v>0</x:v>
      </x:c>
      <x:c r="AG134" s="180" t="n">
        <x:f>IF(AF134&lt;=0,0,AF134*IFERROR(INDEX(Inputs!$E$15:$E$24,MATCH(5,Inputs!$K$15:$K$24,0)),0)/12)</x:f>
        <x:v>0</x:v>
      </x:c>
      <x:c r="AH134" s="180" t="n">
        <x:f>MIN(AF134+AG134,IF(AF134&gt;0,IFERROR(INDEX(Inputs!$H$15:$H$24,MATCH(5,Inputs!$K$15:$K$24,0)),0),0))</x:f>
        <x:v>0</x:v>
      </x:c>
      <x:c r="AI134" s="180" t="n">
        <x:f>MAX(0,AF134+AG134-AH134)</x:f>
        <x:v>0</x:v>
      </x:c>
      <x:c r="AJ134" s="180" t="n">
        <x:f>MIN(AI134,MAX(0,$G134-SUM(K134,Q134,W134,AC134)))</x:f>
        <x:v>0</x:v>
      </x:c>
      <x:c r="AK134" s="180" t="n">
        <x:f>MAX(0,AI134-AJ134)</x:f>
        <x:v>0</x:v>
      </x:c>
      <x:c r="AL134" s="180" t="n">
        <x:f>AQ133</x:f>
        <x:v>0</x:v>
      </x:c>
      <x:c r="AM134" s="180" t="n">
        <x:f>IF(AL134&lt;=0,0,AL134*IFERROR(INDEX(Inputs!$E$15:$E$24,MATCH(6,Inputs!$K$15:$K$24,0)),0)/12)</x:f>
        <x:v>0</x:v>
      </x:c>
      <x:c r="AN134" s="180" t="n">
        <x:f>MIN(AL134+AM134,IF(AL134&gt;0,IFERROR(INDEX(Inputs!$H$15:$H$24,MATCH(6,Inputs!$K$15:$K$24,0)),0),0))</x:f>
        <x:v>0</x:v>
      </x:c>
      <x:c r="AO134" s="180" t="n">
        <x:f>MAX(0,AL134+AM134-AN134)</x:f>
        <x:v>0</x:v>
      </x:c>
      <x:c r="AP134" s="180" t="n">
        <x:f>MIN(AO134,MAX(0,$G134-SUM(K134,Q134,W134,AC134,AI134)))</x:f>
        <x:v>0</x:v>
      </x:c>
      <x:c r="AQ134" s="180" t="n">
        <x:f>MAX(0,AO134-AP134)</x:f>
        <x:v>0</x:v>
      </x:c>
      <x:c r="AR134" s="180" t="n">
        <x:f>AW133</x:f>
        <x:v>0</x:v>
      </x:c>
      <x:c r="AS134" s="180" t="n">
        <x:f>IF(AR134&lt;=0,0,AR134*IFERROR(INDEX(Inputs!$E$15:$E$24,MATCH(7,Inputs!$K$15:$K$24,0)),0)/12)</x:f>
        <x:v>0</x:v>
      </x:c>
      <x:c r="AT134" s="180" t="n">
        <x:f>MIN(AR134+AS134,IF(AR134&gt;0,IFERROR(INDEX(Inputs!$H$15:$H$24,MATCH(7,Inputs!$K$15:$K$24,0)),0),0))</x:f>
        <x:v>0</x:v>
      </x:c>
      <x:c r="AU134" s="180" t="n">
        <x:f>MAX(0,AR134+AS134-AT134)</x:f>
        <x:v>0</x:v>
      </x:c>
      <x:c r="AV134" s="180" t="n">
        <x:f>MIN(AU134,MAX(0,$G134-SUM(K134,Q134,W134,AC134,AI134,AO134)))</x:f>
        <x:v>0</x:v>
      </x:c>
      <x:c r="AW134" s="180" t="n">
        <x:f>MAX(0,AU134-AV134)</x:f>
        <x:v>0</x:v>
      </x:c>
      <x:c r="AX134" s="180" t="n">
        <x:f>BC133</x:f>
        <x:v>0</x:v>
      </x:c>
      <x:c r="AY134" s="180" t="n">
        <x:f>IF(AX134&lt;=0,0,AX134*IFERROR(INDEX(Inputs!$E$15:$E$24,MATCH(8,Inputs!$K$15:$K$24,0)),0)/12)</x:f>
        <x:v>0</x:v>
      </x:c>
      <x:c r="AZ134" s="180" t="n">
        <x:f>MIN(AX134+AY134,IF(AX134&gt;0,IFERROR(INDEX(Inputs!$H$15:$H$24,MATCH(8,Inputs!$K$15:$K$24,0)),0),0))</x:f>
        <x:v>0</x:v>
      </x:c>
      <x:c r="BA134" s="180" t="n">
        <x:f>MAX(0,AX134+AY134-AZ134)</x:f>
        <x:v>0</x:v>
      </x:c>
      <x:c r="BB134" s="180" t="n">
        <x:f>MIN(BA134,MAX(0,$G134-SUM(K134,Q134,W134,AC134,AI134,AO134,AU134)))</x:f>
        <x:v>0</x:v>
      </x:c>
      <x:c r="BC134" s="180" t="n">
        <x:f>MAX(0,BA134-BB134)</x:f>
        <x:v>0</x:v>
      </x:c>
      <x:c r="BD134" s="180" t="n">
        <x:f>BI133</x:f>
        <x:v>0</x:v>
      </x:c>
      <x:c r="BE134" s="180" t="n">
        <x:f>IF(BD134&lt;=0,0,BD134*IFERROR(INDEX(Inputs!$E$15:$E$24,MATCH(9,Inputs!$K$15:$K$24,0)),0)/12)</x:f>
        <x:v>0</x:v>
      </x:c>
      <x:c r="BF134" s="180" t="n">
        <x:f>MIN(BD134+BE134,IF(BD134&gt;0,IFERROR(INDEX(Inputs!$H$15:$H$24,MATCH(9,Inputs!$K$15:$K$24,0)),0),0))</x:f>
        <x:v>0</x:v>
      </x:c>
      <x:c r="BG134" s="180" t="n">
        <x:f>MAX(0,BD134+BE134-BF134)</x:f>
        <x:v>0</x:v>
      </x:c>
      <x:c r="BH134" s="180" t="n">
        <x:f>MIN(BG134,MAX(0,$G134-SUM(K134,Q134,W134,AC134,AI134,AO134,AU134,BA134)))</x:f>
        <x:v>0</x:v>
      </x:c>
      <x:c r="BI134" s="180" t="n">
        <x:f>MAX(0,BG134-BH134)</x:f>
        <x:v>0</x:v>
      </x:c>
      <x:c r="BJ134" s="180" t="n">
        <x:f>BO133</x:f>
        <x:v>0</x:v>
      </x:c>
      <x:c r="BK134" s="180" t="n">
        <x:f>IF(BJ134&lt;=0,0,BJ134*IFERROR(INDEX(Inputs!$E$15:$E$24,MATCH(10,Inputs!$K$15:$K$24,0)),0)/12)</x:f>
        <x:v>0</x:v>
      </x:c>
      <x:c r="BL134" s="180" t="n">
        <x:f>MIN(BJ134+BK134,IF(BJ134&gt;0,IFERROR(INDEX(Inputs!$H$15:$H$24,MATCH(10,Inputs!$K$15:$K$24,0)),0),0))</x:f>
        <x:v>0</x:v>
      </x:c>
      <x:c r="BM134" s="180" t="n">
        <x:f>MAX(0,BJ134+BK134-BL134)</x:f>
        <x:v>0</x:v>
      </x:c>
      <x:c r="BN134" s="180" t="n">
        <x:f>MIN(BM134,MAX(0,$G134-SUM(K134,Q134,W134,AC134,AI134,AO134,AU134,BA134,BG134)))</x:f>
        <x:v>0</x:v>
      </x:c>
      <x:c r="BO134" s="192" t="n">
        <x:f>MAX(0,BM134-BN134)</x:f>
        <x:v>0</x:v>
      </x:c>
    </x:row>
    <x:row r="135">
      <x:c r="A135" s="191" t="n">
        <x:f>128</x:f>
        <x:v>128</x:v>
      </x:c>
      <x:c r="B135" s="178" t="n">
        <x:f>EDATE(Inputs!$B$4,A135-1)</x:f>
        <x:v>50086</x:v>
      </x:c>
      <x:c r="C135" s="182" t="n">
        <x:f>SUM(H135,N135,T135,Z135,AF135,AL135,AR135,AX135,BD135,BJ135)</x:f>
        <x:v>0</x:v>
      </x:c>
      <x:c r="D135" s="182" t="n">
        <x:f>SUM(I135,O135,U135,AA135,AG135,AM135,AS135,AY135,BE135,BK135)</x:f>
        <x:v>0</x:v>
      </x:c>
      <x:c r="E135" s="182" t="n">
        <x:f>SUM(J135,P135,V135,AB135,AH135,AN135,AT135,AZ135,BF135,BL135)+SUM(L135,R135,X135,AD135,AJ135,AP135,AV135,BB135,BH135,BN135)</x:f>
        <x:v>0</x:v>
      </x:c>
      <x:c r="F135" s="182" t="n">
        <x:f>SUM(M135,S135,Y135,AE135,AK135,AQ135,AW135,BC135,BI135,BO135)</x:f>
        <x:v>0</x:v>
      </x:c>
      <x:c r="G135" s="182" t="n">
        <x:f>MAX(0,Inputs!$B$12-SUM(J135,P135,V135,AB135,AH135,AN135,AT135,AZ135,BF135,BL135))</x:f>
        <x:v>1150</x:v>
      </x:c>
      <x:c r="H135" s="180" t="n">
        <x:f>M134</x:f>
        <x:v>0</x:v>
      </x:c>
      <x:c r="I135" s="180" t="n">
        <x:f>IF(H135&lt;=0,0,H135*IFERROR(INDEX(Inputs!$E$15:$E$24,MATCH(1,Inputs!$K$15:$K$24,0)),0)/12)</x:f>
        <x:v>0</x:v>
      </x:c>
      <x:c r="J135" s="180" t="n">
        <x:f>MIN(H135+I135,IF(H135&gt;0,IFERROR(INDEX(Inputs!$H$15:$H$24,MATCH(1,Inputs!$K$15:$K$24,0)),0),0))</x:f>
        <x:v>0</x:v>
      </x:c>
      <x:c r="K135" s="180" t="n">
        <x:f>MAX(0,H135+I135-J135)</x:f>
        <x:v>0</x:v>
      </x:c>
      <x:c r="L135" s="180" t="n">
        <x:f>MIN(K135,MAX(0,$G135-0))</x:f>
        <x:v>0</x:v>
      </x:c>
      <x:c r="M135" s="180" t="n">
        <x:f>MAX(0,K135-L135)</x:f>
        <x:v>0</x:v>
      </x:c>
      <x:c r="N135" s="180" t="n">
        <x:f>S134</x:f>
        <x:v>0</x:v>
      </x:c>
      <x:c r="O135" s="180" t="n">
        <x:f>IF(N135&lt;=0,0,N135*IFERROR(INDEX(Inputs!$E$15:$E$24,MATCH(2,Inputs!$K$15:$K$24,0)),0)/12)</x:f>
        <x:v>0</x:v>
      </x:c>
      <x:c r="P135" s="180" t="n">
        <x:f>MIN(N135+O135,IF(N135&gt;0,IFERROR(INDEX(Inputs!$H$15:$H$24,MATCH(2,Inputs!$K$15:$K$24,0)),0),0))</x:f>
        <x:v>0</x:v>
      </x:c>
      <x:c r="Q135" s="180" t="n">
        <x:f>MAX(0,N135+O135-P135)</x:f>
        <x:v>0</x:v>
      </x:c>
      <x:c r="R135" s="180" t="n">
        <x:f>MIN(Q135,MAX(0,$G135-SUM(K135)))</x:f>
        <x:v>0</x:v>
      </x:c>
      <x:c r="S135" s="180" t="n">
        <x:f>MAX(0,Q135-R135)</x:f>
        <x:v>0</x:v>
      </x:c>
      <x:c r="T135" s="180" t="n">
        <x:f>Y134</x:f>
        <x:v>0</x:v>
      </x:c>
      <x:c r="U135" s="180" t="n">
        <x:f>IF(T135&lt;=0,0,T135*IFERROR(INDEX(Inputs!$E$15:$E$24,MATCH(3,Inputs!$K$15:$K$24,0)),0)/12)</x:f>
        <x:v>0</x:v>
      </x:c>
      <x:c r="V135" s="180" t="n">
        <x:f>MIN(T135+U135,IF(T135&gt;0,IFERROR(INDEX(Inputs!$H$15:$H$24,MATCH(3,Inputs!$K$15:$K$24,0)),0),0))</x:f>
        <x:v>0</x:v>
      </x:c>
      <x:c r="W135" s="180" t="n">
        <x:f>MAX(0,T135+U135-V135)</x:f>
        <x:v>0</x:v>
      </x:c>
      <x:c r="X135" s="180" t="n">
        <x:f>MIN(W135,MAX(0,$G135-SUM(K135,Q135)))</x:f>
        <x:v>0</x:v>
      </x:c>
      <x:c r="Y135" s="180" t="n">
        <x:f>MAX(0,W135-X135)</x:f>
        <x:v>0</x:v>
      </x:c>
      <x:c r="Z135" s="180" t="n">
        <x:f>AE134</x:f>
        <x:v>0</x:v>
      </x:c>
      <x:c r="AA135" s="180" t="n">
        <x:f>IF(Z135&lt;=0,0,Z135*IFERROR(INDEX(Inputs!$E$15:$E$24,MATCH(4,Inputs!$K$15:$K$24,0)),0)/12)</x:f>
        <x:v>0</x:v>
      </x:c>
      <x:c r="AB135" s="180" t="n">
        <x:f>MIN(Z135+AA135,IF(Z135&gt;0,IFERROR(INDEX(Inputs!$H$15:$H$24,MATCH(4,Inputs!$K$15:$K$24,0)),0),0))</x:f>
        <x:v>0</x:v>
      </x:c>
      <x:c r="AC135" s="180" t="n">
        <x:f>MAX(0,Z135+AA135-AB135)</x:f>
        <x:v>0</x:v>
      </x:c>
      <x:c r="AD135" s="180" t="n">
        <x:f>MIN(AC135,MAX(0,$G135-SUM(K135,Q135,W135)))</x:f>
        <x:v>0</x:v>
      </x:c>
      <x:c r="AE135" s="180" t="n">
        <x:f>MAX(0,AC135-AD135)</x:f>
        <x:v>0</x:v>
      </x:c>
      <x:c r="AF135" s="180" t="n">
        <x:f>AK134</x:f>
        <x:v>0</x:v>
      </x:c>
      <x:c r="AG135" s="180" t="n">
        <x:f>IF(AF135&lt;=0,0,AF135*IFERROR(INDEX(Inputs!$E$15:$E$24,MATCH(5,Inputs!$K$15:$K$24,0)),0)/12)</x:f>
        <x:v>0</x:v>
      </x:c>
      <x:c r="AH135" s="180" t="n">
        <x:f>MIN(AF135+AG135,IF(AF135&gt;0,IFERROR(INDEX(Inputs!$H$15:$H$24,MATCH(5,Inputs!$K$15:$K$24,0)),0),0))</x:f>
        <x:v>0</x:v>
      </x:c>
      <x:c r="AI135" s="180" t="n">
        <x:f>MAX(0,AF135+AG135-AH135)</x:f>
        <x:v>0</x:v>
      </x:c>
      <x:c r="AJ135" s="180" t="n">
        <x:f>MIN(AI135,MAX(0,$G135-SUM(K135,Q135,W135,AC135)))</x:f>
        <x:v>0</x:v>
      </x:c>
      <x:c r="AK135" s="180" t="n">
        <x:f>MAX(0,AI135-AJ135)</x:f>
        <x:v>0</x:v>
      </x:c>
      <x:c r="AL135" s="180" t="n">
        <x:f>AQ134</x:f>
        <x:v>0</x:v>
      </x:c>
      <x:c r="AM135" s="180" t="n">
        <x:f>IF(AL135&lt;=0,0,AL135*IFERROR(INDEX(Inputs!$E$15:$E$24,MATCH(6,Inputs!$K$15:$K$24,0)),0)/12)</x:f>
        <x:v>0</x:v>
      </x:c>
      <x:c r="AN135" s="180" t="n">
        <x:f>MIN(AL135+AM135,IF(AL135&gt;0,IFERROR(INDEX(Inputs!$H$15:$H$24,MATCH(6,Inputs!$K$15:$K$24,0)),0),0))</x:f>
        <x:v>0</x:v>
      </x:c>
      <x:c r="AO135" s="180" t="n">
        <x:f>MAX(0,AL135+AM135-AN135)</x:f>
        <x:v>0</x:v>
      </x:c>
      <x:c r="AP135" s="180" t="n">
        <x:f>MIN(AO135,MAX(0,$G135-SUM(K135,Q135,W135,AC135,AI135)))</x:f>
        <x:v>0</x:v>
      </x:c>
      <x:c r="AQ135" s="180" t="n">
        <x:f>MAX(0,AO135-AP135)</x:f>
        <x:v>0</x:v>
      </x:c>
      <x:c r="AR135" s="180" t="n">
        <x:f>AW134</x:f>
        <x:v>0</x:v>
      </x:c>
      <x:c r="AS135" s="180" t="n">
        <x:f>IF(AR135&lt;=0,0,AR135*IFERROR(INDEX(Inputs!$E$15:$E$24,MATCH(7,Inputs!$K$15:$K$24,0)),0)/12)</x:f>
        <x:v>0</x:v>
      </x:c>
      <x:c r="AT135" s="180" t="n">
        <x:f>MIN(AR135+AS135,IF(AR135&gt;0,IFERROR(INDEX(Inputs!$H$15:$H$24,MATCH(7,Inputs!$K$15:$K$24,0)),0),0))</x:f>
        <x:v>0</x:v>
      </x:c>
      <x:c r="AU135" s="180" t="n">
        <x:f>MAX(0,AR135+AS135-AT135)</x:f>
        <x:v>0</x:v>
      </x:c>
      <x:c r="AV135" s="180" t="n">
        <x:f>MIN(AU135,MAX(0,$G135-SUM(K135,Q135,W135,AC135,AI135,AO135)))</x:f>
        <x:v>0</x:v>
      </x:c>
      <x:c r="AW135" s="180" t="n">
        <x:f>MAX(0,AU135-AV135)</x:f>
        <x:v>0</x:v>
      </x:c>
      <x:c r="AX135" s="180" t="n">
        <x:f>BC134</x:f>
        <x:v>0</x:v>
      </x:c>
      <x:c r="AY135" s="180" t="n">
        <x:f>IF(AX135&lt;=0,0,AX135*IFERROR(INDEX(Inputs!$E$15:$E$24,MATCH(8,Inputs!$K$15:$K$24,0)),0)/12)</x:f>
        <x:v>0</x:v>
      </x:c>
      <x:c r="AZ135" s="180" t="n">
        <x:f>MIN(AX135+AY135,IF(AX135&gt;0,IFERROR(INDEX(Inputs!$H$15:$H$24,MATCH(8,Inputs!$K$15:$K$24,0)),0),0))</x:f>
        <x:v>0</x:v>
      </x:c>
      <x:c r="BA135" s="180" t="n">
        <x:f>MAX(0,AX135+AY135-AZ135)</x:f>
        <x:v>0</x:v>
      </x:c>
      <x:c r="BB135" s="180" t="n">
        <x:f>MIN(BA135,MAX(0,$G135-SUM(K135,Q135,W135,AC135,AI135,AO135,AU135)))</x:f>
        <x:v>0</x:v>
      </x:c>
      <x:c r="BC135" s="180" t="n">
        <x:f>MAX(0,BA135-BB135)</x:f>
        <x:v>0</x:v>
      </x:c>
      <x:c r="BD135" s="180" t="n">
        <x:f>BI134</x:f>
        <x:v>0</x:v>
      </x:c>
      <x:c r="BE135" s="180" t="n">
        <x:f>IF(BD135&lt;=0,0,BD135*IFERROR(INDEX(Inputs!$E$15:$E$24,MATCH(9,Inputs!$K$15:$K$24,0)),0)/12)</x:f>
        <x:v>0</x:v>
      </x:c>
      <x:c r="BF135" s="180" t="n">
        <x:f>MIN(BD135+BE135,IF(BD135&gt;0,IFERROR(INDEX(Inputs!$H$15:$H$24,MATCH(9,Inputs!$K$15:$K$24,0)),0),0))</x:f>
        <x:v>0</x:v>
      </x:c>
      <x:c r="BG135" s="180" t="n">
        <x:f>MAX(0,BD135+BE135-BF135)</x:f>
        <x:v>0</x:v>
      </x:c>
      <x:c r="BH135" s="180" t="n">
        <x:f>MIN(BG135,MAX(0,$G135-SUM(K135,Q135,W135,AC135,AI135,AO135,AU135,BA135)))</x:f>
        <x:v>0</x:v>
      </x:c>
      <x:c r="BI135" s="180" t="n">
        <x:f>MAX(0,BG135-BH135)</x:f>
        <x:v>0</x:v>
      </x:c>
      <x:c r="BJ135" s="180" t="n">
        <x:f>BO134</x:f>
        <x:v>0</x:v>
      </x:c>
      <x:c r="BK135" s="180" t="n">
        <x:f>IF(BJ135&lt;=0,0,BJ135*IFERROR(INDEX(Inputs!$E$15:$E$24,MATCH(10,Inputs!$K$15:$K$24,0)),0)/12)</x:f>
        <x:v>0</x:v>
      </x:c>
      <x:c r="BL135" s="180" t="n">
        <x:f>MIN(BJ135+BK135,IF(BJ135&gt;0,IFERROR(INDEX(Inputs!$H$15:$H$24,MATCH(10,Inputs!$K$15:$K$24,0)),0),0))</x:f>
        <x:v>0</x:v>
      </x:c>
      <x:c r="BM135" s="180" t="n">
        <x:f>MAX(0,BJ135+BK135-BL135)</x:f>
        <x:v>0</x:v>
      </x:c>
      <x:c r="BN135" s="180" t="n">
        <x:f>MIN(BM135,MAX(0,$G135-SUM(K135,Q135,W135,AC135,AI135,AO135,AU135,BA135,BG135)))</x:f>
        <x:v>0</x:v>
      </x:c>
      <x:c r="BO135" s="192" t="n">
        <x:f>MAX(0,BM135-BN135)</x:f>
        <x:v>0</x:v>
      </x:c>
    </x:row>
    <x:row r="136">
      <x:c r="A136" s="191" t="n">
        <x:f>129</x:f>
        <x:v>129</x:v>
      </x:c>
      <x:c r="B136" s="178" t="n">
        <x:f>EDATE(Inputs!$B$4,A136-1)</x:f>
        <x:v>50114</x:v>
      </x:c>
      <x:c r="C136" s="182" t="n">
        <x:f>SUM(H136,N136,T136,Z136,AF136,AL136,AR136,AX136,BD136,BJ136)</x:f>
        <x:v>0</x:v>
      </x:c>
      <x:c r="D136" s="182" t="n">
        <x:f>SUM(I136,O136,U136,AA136,AG136,AM136,AS136,AY136,BE136,BK136)</x:f>
        <x:v>0</x:v>
      </x:c>
      <x:c r="E136" s="182" t="n">
        <x:f>SUM(J136,P136,V136,AB136,AH136,AN136,AT136,AZ136,BF136,BL136)+SUM(L136,R136,X136,AD136,AJ136,AP136,AV136,BB136,BH136,BN136)</x:f>
        <x:v>0</x:v>
      </x:c>
      <x:c r="F136" s="182" t="n">
        <x:f>SUM(M136,S136,Y136,AE136,AK136,AQ136,AW136,BC136,BI136,BO136)</x:f>
        <x:v>0</x:v>
      </x:c>
      <x:c r="G136" s="182" t="n">
        <x:f>MAX(0,Inputs!$B$12-SUM(J136,P136,V136,AB136,AH136,AN136,AT136,AZ136,BF136,BL136))</x:f>
        <x:v>1150</x:v>
      </x:c>
      <x:c r="H136" s="180" t="n">
        <x:f>M135</x:f>
        <x:v>0</x:v>
      </x:c>
      <x:c r="I136" s="180" t="n">
        <x:f>IF(H136&lt;=0,0,H136*IFERROR(INDEX(Inputs!$E$15:$E$24,MATCH(1,Inputs!$K$15:$K$24,0)),0)/12)</x:f>
        <x:v>0</x:v>
      </x:c>
      <x:c r="J136" s="180" t="n">
        <x:f>MIN(H136+I136,IF(H136&gt;0,IFERROR(INDEX(Inputs!$H$15:$H$24,MATCH(1,Inputs!$K$15:$K$24,0)),0),0))</x:f>
        <x:v>0</x:v>
      </x:c>
      <x:c r="K136" s="180" t="n">
        <x:f>MAX(0,H136+I136-J136)</x:f>
        <x:v>0</x:v>
      </x:c>
      <x:c r="L136" s="180" t="n">
        <x:f>MIN(K136,MAX(0,$G136-0))</x:f>
        <x:v>0</x:v>
      </x:c>
      <x:c r="M136" s="180" t="n">
        <x:f>MAX(0,K136-L136)</x:f>
        <x:v>0</x:v>
      </x:c>
      <x:c r="N136" s="180" t="n">
        <x:f>S135</x:f>
        <x:v>0</x:v>
      </x:c>
      <x:c r="O136" s="180" t="n">
        <x:f>IF(N136&lt;=0,0,N136*IFERROR(INDEX(Inputs!$E$15:$E$24,MATCH(2,Inputs!$K$15:$K$24,0)),0)/12)</x:f>
        <x:v>0</x:v>
      </x:c>
      <x:c r="P136" s="180" t="n">
        <x:f>MIN(N136+O136,IF(N136&gt;0,IFERROR(INDEX(Inputs!$H$15:$H$24,MATCH(2,Inputs!$K$15:$K$24,0)),0),0))</x:f>
        <x:v>0</x:v>
      </x:c>
      <x:c r="Q136" s="180" t="n">
        <x:f>MAX(0,N136+O136-P136)</x:f>
        <x:v>0</x:v>
      </x:c>
      <x:c r="R136" s="180" t="n">
        <x:f>MIN(Q136,MAX(0,$G136-SUM(K136)))</x:f>
        <x:v>0</x:v>
      </x:c>
      <x:c r="S136" s="180" t="n">
        <x:f>MAX(0,Q136-R136)</x:f>
        <x:v>0</x:v>
      </x:c>
      <x:c r="T136" s="180" t="n">
        <x:f>Y135</x:f>
        <x:v>0</x:v>
      </x:c>
      <x:c r="U136" s="180" t="n">
        <x:f>IF(T136&lt;=0,0,T136*IFERROR(INDEX(Inputs!$E$15:$E$24,MATCH(3,Inputs!$K$15:$K$24,0)),0)/12)</x:f>
        <x:v>0</x:v>
      </x:c>
      <x:c r="V136" s="180" t="n">
        <x:f>MIN(T136+U136,IF(T136&gt;0,IFERROR(INDEX(Inputs!$H$15:$H$24,MATCH(3,Inputs!$K$15:$K$24,0)),0),0))</x:f>
        <x:v>0</x:v>
      </x:c>
      <x:c r="W136" s="180" t="n">
        <x:f>MAX(0,T136+U136-V136)</x:f>
        <x:v>0</x:v>
      </x:c>
      <x:c r="X136" s="180" t="n">
        <x:f>MIN(W136,MAX(0,$G136-SUM(K136,Q136)))</x:f>
        <x:v>0</x:v>
      </x:c>
      <x:c r="Y136" s="180" t="n">
        <x:f>MAX(0,W136-X136)</x:f>
        <x:v>0</x:v>
      </x:c>
      <x:c r="Z136" s="180" t="n">
        <x:f>AE135</x:f>
        <x:v>0</x:v>
      </x:c>
      <x:c r="AA136" s="180" t="n">
        <x:f>IF(Z136&lt;=0,0,Z136*IFERROR(INDEX(Inputs!$E$15:$E$24,MATCH(4,Inputs!$K$15:$K$24,0)),0)/12)</x:f>
        <x:v>0</x:v>
      </x:c>
      <x:c r="AB136" s="180" t="n">
        <x:f>MIN(Z136+AA136,IF(Z136&gt;0,IFERROR(INDEX(Inputs!$H$15:$H$24,MATCH(4,Inputs!$K$15:$K$24,0)),0),0))</x:f>
        <x:v>0</x:v>
      </x:c>
      <x:c r="AC136" s="180" t="n">
        <x:f>MAX(0,Z136+AA136-AB136)</x:f>
        <x:v>0</x:v>
      </x:c>
      <x:c r="AD136" s="180" t="n">
        <x:f>MIN(AC136,MAX(0,$G136-SUM(K136,Q136,W136)))</x:f>
        <x:v>0</x:v>
      </x:c>
      <x:c r="AE136" s="180" t="n">
        <x:f>MAX(0,AC136-AD136)</x:f>
        <x:v>0</x:v>
      </x:c>
      <x:c r="AF136" s="180" t="n">
        <x:f>AK135</x:f>
        <x:v>0</x:v>
      </x:c>
      <x:c r="AG136" s="180" t="n">
        <x:f>IF(AF136&lt;=0,0,AF136*IFERROR(INDEX(Inputs!$E$15:$E$24,MATCH(5,Inputs!$K$15:$K$24,0)),0)/12)</x:f>
        <x:v>0</x:v>
      </x:c>
      <x:c r="AH136" s="180" t="n">
        <x:f>MIN(AF136+AG136,IF(AF136&gt;0,IFERROR(INDEX(Inputs!$H$15:$H$24,MATCH(5,Inputs!$K$15:$K$24,0)),0),0))</x:f>
        <x:v>0</x:v>
      </x:c>
      <x:c r="AI136" s="180" t="n">
        <x:f>MAX(0,AF136+AG136-AH136)</x:f>
        <x:v>0</x:v>
      </x:c>
      <x:c r="AJ136" s="180" t="n">
        <x:f>MIN(AI136,MAX(0,$G136-SUM(K136,Q136,W136,AC136)))</x:f>
        <x:v>0</x:v>
      </x:c>
      <x:c r="AK136" s="180" t="n">
        <x:f>MAX(0,AI136-AJ136)</x:f>
        <x:v>0</x:v>
      </x:c>
      <x:c r="AL136" s="180" t="n">
        <x:f>AQ135</x:f>
        <x:v>0</x:v>
      </x:c>
      <x:c r="AM136" s="180" t="n">
        <x:f>IF(AL136&lt;=0,0,AL136*IFERROR(INDEX(Inputs!$E$15:$E$24,MATCH(6,Inputs!$K$15:$K$24,0)),0)/12)</x:f>
        <x:v>0</x:v>
      </x:c>
      <x:c r="AN136" s="180" t="n">
        <x:f>MIN(AL136+AM136,IF(AL136&gt;0,IFERROR(INDEX(Inputs!$H$15:$H$24,MATCH(6,Inputs!$K$15:$K$24,0)),0),0))</x:f>
        <x:v>0</x:v>
      </x:c>
      <x:c r="AO136" s="180" t="n">
        <x:f>MAX(0,AL136+AM136-AN136)</x:f>
        <x:v>0</x:v>
      </x:c>
      <x:c r="AP136" s="180" t="n">
        <x:f>MIN(AO136,MAX(0,$G136-SUM(K136,Q136,W136,AC136,AI136)))</x:f>
        <x:v>0</x:v>
      </x:c>
      <x:c r="AQ136" s="180" t="n">
        <x:f>MAX(0,AO136-AP136)</x:f>
        <x:v>0</x:v>
      </x:c>
      <x:c r="AR136" s="180" t="n">
        <x:f>AW135</x:f>
        <x:v>0</x:v>
      </x:c>
      <x:c r="AS136" s="180" t="n">
        <x:f>IF(AR136&lt;=0,0,AR136*IFERROR(INDEX(Inputs!$E$15:$E$24,MATCH(7,Inputs!$K$15:$K$24,0)),0)/12)</x:f>
        <x:v>0</x:v>
      </x:c>
      <x:c r="AT136" s="180" t="n">
        <x:f>MIN(AR136+AS136,IF(AR136&gt;0,IFERROR(INDEX(Inputs!$H$15:$H$24,MATCH(7,Inputs!$K$15:$K$24,0)),0),0))</x:f>
        <x:v>0</x:v>
      </x:c>
      <x:c r="AU136" s="180" t="n">
        <x:f>MAX(0,AR136+AS136-AT136)</x:f>
        <x:v>0</x:v>
      </x:c>
      <x:c r="AV136" s="180" t="n">
        <x:f>MIN(AU136,MAX(0,$G136-SUM(K136,Q136,W136,AC136,AI136,AO136)))</x:f>
        <x:v>0</x:v>
      </x:c>
      <x:c r="AW136" s="180" t="n">
        <x:f>MAX(0,AU136-AV136)</x:f>
        <x:v>0</x:v>
      </x:c>
      <x:c r="AX136" s="180" t="n">
        <x:f>BC135</x:f>
        <x:v>0</x:v>
      </x:c>
      <x:c r="AY136" s="180" t="n">
        <x:f>IF(AX136&lt;=0,0,AX136*IFERROR(INDEX(Inputs!$E$15:$E$24,MATCH(8,Inputs!$K$15:$K$24,0)),0)/12)</x:f>
        <x:v>0</x:v>
      </x:c>
      <x:c r="AZ136" s="180" t="n">
        <x:f>MIN(AX136+AY136,IF(AX136&gt;0,IFERROR(INDEX(Inputs!$H$15:$H$24,MATCH(8,Inputs!$K$15:$K$24,0)),0),0))</x:f>
        <x:v>0</x:v>
      </x:c>
      <x:c r="BA136" s="180" t="n">
        <x:f>MAX(0,AX136+AY136-AZ136)</x:f>
        <x:v>0</x:v>
      </x:c>
      <x:c r="BB136" s="180" t="n">
        <x:f>MIN(BA136,MAX(0,$G136-SUM(K136,Q136,W136,AC136,AI136,AO136,AU136)))</x:f>
        <x:v>0</x:v>
      </x:c>
      <x:c r="BC136" s="180" t="n">
        <x:f>MAX(0,BA136-BB136)</x:f>
        <x:v>0</x:v>
      </x:c>
      <x:c r="BD136" s="180" t="n">
        <x:f>BI135</x:f>
        <x:v>0</x:v>
      </x:c>
      <x:c r="BE136" s="180" t="n">
        <x:f>IF(BD136&lt;=0,0,BD136*IFERROR(INDEX(Inputs!$E$15:$E$24,MATCH(9,Inputs!$K$15:$K$24,0)),0)/12)</x:f>
        <x:v>0</x:v>
      </x:c>
      <x:c r="BF136" s="180" t="n">
        <x:f>MIN(BD136+BE136,IF(BD136&gt;0,IFERROR(INDEX(Inputs!$H$15:$H$24,MATCH(9,Inputs!$K$15:$K$24,0)),0),0))</x:f>
        <x:v>0</x:v>
      </x:c>
      <x:c r="BG136" s="180" t="n">
        <x:f>MAX(0,BD136+BE136-BF136)</x:f>
        <x:v>0</x:v>
      </x:c>
      <x:c r="BH136" s="180" t="n">
        <x:f>MIN(BG136,MAX(0,$G136-SUM(K136,Q136,W136,AC136,AI136,AO136,AU136,BA136)))</x:f>
        <x:v>0</x:v>
      </x:c>
      <x:c r="BI136" s="180" t="n">
        <x:f>MAX(0,BG136-BH136)</x:f>
        <x:v>0</x:v>
      </x:c>
      <x:c r="BJ136" s="180" t="n">
        <x:f>BO135</x:f>
        <x:v>0</x:v>
      </x:c>
      <x:c r="BK136" s="180" t="n">
        <x:f>IF(BJ136&lt;=0,0,BJ136*IFERROR(INDEX(Inputs!$E$15:$E$24,MATCH(10,Inputs!$K$15:$K$24,0)),0)/12)</x:f>
        <x:v>0</x:v>
      </x:c>
      <x:c r="BL136" s="180" t="n">
        <x:f>MIN(BJ136+BK136,IF(BJ136&gt;0,IFERROR(INDEX(Inputs!$H$15:$H$24,MATCH(10,Inputs!$K$15:$K$24,0)),0),0))</x:f>
        <x:v>0</x:v>
      </x:c>
      <x:c r="BM136" s="180" t="n">
        <x:f>MAX(0,BJ136+BK136-BL136)</x:f>
        <x:v>0</x:v>
      </x:c>
      <x:c r="BN136" s="180" t="n">
        <x:f>MIN(BM136,MAX(0,$G136-SUM(K136,Q136,W136,AC136,AI136,AO136,AU136,BA136,BG136)))</x:f>
        <x:v>0</x:v>
      </x:c>
      <x:c r="BO136" s="192" t="n">
        <x:f>MAX(0,BM136-BN136)</x:f>
        <x:v>0</x:v>
      </x:c>
    </x:row>
    <x:row r="137">
      <x:c r="A137" s="191" t="n">
        <x:f>130</x:f>
        <x:v>130</x:v>
      </x:c>
      <x:c r="B137" s="178" t="n">
        <x:f>EDATE(Inputs!$B$4,A137-1)</x:f>
        <x:v>50145</x:v>
      </x:c>
      <x:c r="C137" s="182" t="n">
        <x:f>SUM(H137,N137,T137,Z137,AF137,AL137,AR137,AX137,BD137,BJ137)</x:f>
        <x:v>0</x:v>
      </x:c>
      <x:c r="D137" s="182" t="n">
        <x:f>SUM(I137,O137,U137,AA137,AG137,AM137,AS137,AY137,BE137,BK137)</x:f>
        <x:v>0</x:v>
      </x:c>
      <x:c r="E137" s="182" t="n">
        <x:f>SUM(J137,P137,V137,AB137,AH137,AN137,AT137,AZ137,BF137,BL137)+SUM(L137,R137,X137,AD137,AJ137,AP137,AV137,BB137,BH137,BN137)</x:f>
        <x:v>0</x:v>
      </x:c>
      <x:c r="F137" s="182" t="n">
        <x:f>SUM(M137,S137,Y137,AE137,AK137,AQ137,AW137,BC137,BI137,BO137)</x:f>
        <x:v>0</x:v>
      </x:c>
      <x:c r="G137" s="182" t="n">
        <x:f>MAX(0,Inputs!$B$12-SUM(J137,P137,V137,AB137,AH137,AN137,AT137,AZ137,BF137,BL137))</x:f>
        <x:v>1150</x:v>
      </x:c>
      <x:c r="H137" s="180" t="n">
        <x:f>M136</x:f>
        <x:v>0</x:v>
      </x:c>
      <x:c r="I137" s="180" t="n">
        <x:f>IF(H137&lt;=0,0,H137*IFERROR(INDEX(Inputs!$E$15:$E$24,MATCH(1,Inputs!$K$15:$K$24,0)),0)/12)</x:f>
        <x:v>0</x:v>
      </x:c>
      <x:c r="J137" s="180" t="n">
        <x:f>MIN(H137+I137,IF(H137&gt;0,IFERROR(INDEX(Inputs!$H$15:$H$24,MATCH(1,Inputs!$K$15:$K$24,0)),0),0))</x:f>
        <x:v>0</x:v>
      </x:c>
      <x:c r="K137" s="180" t="n">
        <x:f>MAX(0,H137+I137-J137)</x:f>
        <x:v>0</x:v>
      </x:c>
      <x:c r="L137" s="180" t="n">
        <x:f>MIN(K137,MAX(0,$G137-0))</x:f>
        <x:v>0</x:v>
      </x:c>
      <x:c r="M137" s="180" t="n">
        <x:f>MAX(0,K137-L137)</x:f>
        <x:v>0</x:v>
      </x:c>
      <x:c r="N137" s="180" t="n">
        <x:f>S136</x:f>
        <x:v>0</x:v>
      </x:c>
      <x:c r="O137" s="180" t="n">
        <x:f>IF(N137&lt;=0,0,N137*IFERROR(INDEX(Inputs!$E$15:$E$24,MATCH(2,Inputs!$K$15:$K$24,0)),0)/12)</x:f>
        <x:v>0</x:v>
      </x:c>
      <x:c r="P137" s="180" t="n">
        <x:f>MIN(N137+O137,IF(N137&gt;0,IFERROR(INDEX(Inputs!$H$15:$H$24,MATCH(2,Inputs!$K$15:$K$24,0)),0),0))</x:f>
        <x:v>0</x:v>
      </x:c>
      <x:c r="Q137" s="180" t="n">
        <x:f>MAX(0,N137+O137-P137)</x:f>
        <x:v>0</x:v>
      </x:c>
      <x:c r="R137" s="180" t="n">
        <x:f>MIN(Q137,MAX(0,$G137-SUM(K137)))</x:f>
        <x:v>0</x:v>
      </x:c>
      <x:c r="S137" s="180" t="n">
        <x:f>MAX(0,Q137-R137)</x:f>
        <x:v>0</x:v>
      </x:c>
      <x:c r="T137" s="180" t="n">
        <x:f>Y136</x:f>
        <x:v>0</x:v>
      </x:c>
      <x:c r="U137" s="180" t="n">
        <x:f>IF(T137&lt;=0,0,T137*IFERROR(INDEX(Inputs!$E$15:$E$24,MATCH(3,Inputs!$K$15:$K$24,0)),0)/12)</x:f>
        <x:v>0</x:v>
      </x:c>
      <x:c r="V137" s="180" t="n">
        <x:f>MIN(T137+U137,IF(T137&gt;0,IFERROR(INDEX(Inputs!$H$15:$H$24,MATCH(3,Inputs!$K$15:$K$24,0)),0),0))</x:f>
        <x:v>0</x:v>
      </x:c>
      <x:c r="W137" s="180" t="n">
        <x:f>MAX(0,T137+U137-V137)</x:f>
        <x:v>0</x:v>
      </x:c>
      <x:c r="X137" s="180" t="n">
        <x:f>MIN(W137,MAX(0,$G137-SUM(K137,Q137)))</x:f>
        <x:v>0</x:v>
      </x:c>
      <x:c r="Y137" s="180" t="n">
        <x:f>MAX(0,W137-X137)</x:f>
        <x:v>0</x:v>
      </x:c>
      <x:c r="Z137" s="180" t="n">
        <x:f>AE136</x:f>
        <x:v>0</x:v>
      </x:c>
      <x:c r="AA137" s="180" t="n">
        <x:f>IF(Z137&lt;=0,0,Z137*IFERROR(INDEX(Inputs!$E$15:$E$24,MATCH(4,Inputs!$K$15:$K$24,0)),0)/12)</x:f>
        <x:v>0</x:v>
      </x:c>
      <x:c r="AB137" s="180" t="n">
        <x:f>MIN(Z137+AA137,IF(Z137&gt;0,IFERROR(INDEX(Inputs!$H$15:$H$24,MATCH(4,Inputs!$K$15:$K$24,0)),0),0))</x:f>
        <x:v>0</x:v>
      </x:c>
      <x:c r="AC137" s="180" t="n">
        <x:f>MAX(0,Z137+AA137-AB137)</x:f>
        <x:v>0</x:v>
      </x:c>
      <x:c r="AD137" s="180" t="n">
        <x:f>MIN(AC137,MAX(0,$G137-SUM(K137,Q137,W137)))</x:f>
        <x:v>0</x:v>
      </x:c>
      <x:c r="AE137" s="180" t="n">
        <x:f>MAX(0,AC137-AD137)</x:f>
        <x:v>0</x:v>
      </x:c>
      <x:c r="AF137" s="180" t="n">
        <x:f>AK136</x:f>
        <x:v>0</x:v>
      </x:c>
      <x:c r="AG137" s="180" t="n">
        <x:f>IF(AF137&lt;=0,0,AF137*IFERROR(INDEX(Inputs!$E$15:$E$24,MATCH(5,Inputs!$K$15:$K$24,0)),0)/12)</x:f>
        <x:v>0</x:v>
      </x:c>
      <x:c r="AH137" s="180" t="n">
        <x:f>MIN(AF137+AG137,IF(AF137&gt;0,IFERROR(INDEX(Inputs!$H$15:$H$24,MATCH(5,Inputs!$K$15:$K$24,0)),0),0))</x:f>
        <x:v>0</x:v>
      </x:c>
      <x:c r="AI137" s="180" t="n">
        <x:f>MAX(0,AF137+AG137-AH137)</x:f>
        <x:v>0</x:v>
      </x:c>
      <x:c r="AJ137" s="180" t="n">
        <x:f>MIN(AI137,MAX(0,$G137-SUM(K137,Q137,W137,AC137)))</x:f>
        <x:v>0</x:v>
      </x:c>
      <x:c r="AK137" s="180" t="n">
        <x:f>MAX(0,AI137-AJ137)</x:f>
        <x:v>0</x:v>
      </x:c>
      <x:c r="AL137" s="180" t="n">
        <x:f>AQ136</x:f>
        <x:v>0</x:v>
      </x:c>
      <x:c r="AM137" s="180" t="n">
        <x:f>IF(AL137&lt;=0,0,AL137*IFERROR(INDEX(Inputs!$E$15:$E$24,MATCH(6,Inputs!$K$15:$K$24,0)),0)/12)</x:f>
        <x:v>0</x:v>
      </x:c>
      <x:c r="AN137" s="180" t="n">
        <x:f>MIN(AL137+AM137,IF(AL137&gt;0,IFERROR(INDEX(Inputs!$H$15:$H$24,MATCH(6,Inputs!$K$15:$K$24,0)),0),0))</x:f>
        <x:v>0</x:v>
      </x:c>
      <x:c r="AO137" s="180" t="n">
        <x:f>MAX(0,AL137+AM137-AN137)</x:f>
        <x:v>0</x:v>
      </x:c>
      <x:c r="AP137" s="180" t="n">
        <x:f>MIN(AO137,MAX(0,$G137-SUM(K137,Q137,W137,AC137,AI137)))</x:f>
        <x:v>0</x:v>
      </x:c>
      <x:c r="AQ137" s="180" t="n">
        <x:f>MAX(0,AO137-AP137)</x:f>
        <x:v>0</x:v>
      </x:c>
      <x:c r="AR137" s="180" t="n">
        <x:f>AW136</x:f>
        <x:v>0</x:v>
      </x:c>
      <x:c r="AS137" s="180" t="n">
        <x:f>IF(AR137&lt;=0,0,AR137*IFERROR(INDEX(Inputs!$E$15:$E$24,MATCH(7,Inputs!$K$15:$K$24,0)),0)/12)</x:f>
        <x:v>0</x:v>
      </x:c>
      <x:c r="AT137" s="180" t="n">
        <x:f>MIN(AR137+AS137,IF(AR137&gt;0,IFERROR(INDEX(Inputs!$H$15:$H$24,MATCH(7,Inputs!$K$15:$K$24,0)),0),0))</x:f>
        <x:v>0</x:v>
      </x:c>
      <x:c r="AU137" s="180" t="n">
        <x:f>MAX(0,AR137+AS137-AT137)</x:f>
        <x:v>0</x:v>
      </x:c>
      <x:c r="AV137" s="180" t="n">
        <x:f>MIN(AU137,MAX(0,$G137-SUM(K137,Q137,W137,AC137,AI137,AO137)))</x:f>
        <x:v>0</x:v>
      </x:c>
      <x:c r="AW137" s="180" t="n">
        <x:f>MAX(0,AU137-AV137)</x:f>
        <x:v>0</x:v>
      </x:c>
      <x:c r="AX137" s="180" t="n">
        <x:f>BC136</x:f>
        <x:v>0</x:v>
      </x:c>
      <x:c r="AY137" s="180" t="n">
        <x:f>IF(AX137&lt;=0,0,AX137*IFERROR(INDEX(Inputs!$E$15:$E$24,MATCH(8,Inputs!$K$15:$K$24,0)),0)/12)</x:f>
        <x:v>0</x:v>
      </x:c>
      <x:c r="AZ137" s="180" t="n">
        <x:f>MIN(AX137+AY137,IF(AX137&gt;0,IFERROR(INDEX(Inputs!$H$15:$H$24,MATCH(8,Inputs!$K$15:$K$24,0)),0),0))</x:f>
        <x:v>0</x:v>
      </x:c>
      <x:c r="BA137" s="180" t="n">
        <x:f>MAX(0,AX137+AY137-AZ137)</x:f>
        <x:v>0</x:v>
      </x:c>
      <x:c r="BB137" s="180" t="n">
        <x:f>MIN(BA137,MAX(0,$G137-SUM(K137,Q137,W137,AC137,AI137,AO137,AU137)))</x:f>
        <x:v>0</x:v>
      </x:c>
      <x:c r="BC137" s="180" t="n">
        <x:f>MAX(0,BA137-BB137)</x:f>
        <x:v>0</x:v>
      </x:c>
      <x:c r="BD137" s="180" t="n">
        <x:f>BI136</x:f>
        <x:v>0</x:v>
      </x:c>
      <x:c r="BE137" s="180" t="n">
        <x:f>IF(BD137&lt;=0,0,BD137*IFERROR(INDEX(Inputs!$E$15:$E$24,MATCH(9,Inputs!$K$15:$K$24,0)),0)/12)</x:f>
        <x:v>0</x:v>
      </x:c>
      <x:c r="BF137" s="180" t="n">
        <x:f>MIN(BD137+BE137,IF(BD137&gt;0,IFERROR(INDEX(Inputs!$H$15:$H$24,MATCH(9,Inputs!$K$15:$K$24,0)),0),0))</x:f>
        <x:v>0</x:v>
      </x:c>
      <x:c r="BG137" s="180" t="n">
        <x:f>MAX(0,BD137+BE137-BF137)</x:f>
        <x:v>0</x:v>
      </x:c>
      <x:c r="BH137" s="180" t="n">
        <x:f>MIN(BG137,MAX(0,$G137-SUM(K137,Q137,W137,AC137,AI137,AO137,AU137,BA137)))</x:f>
        <x:v>0</x:v>
      </x:c>
      <x:c r="BI137" s="180" t="n">
        <x:f>MAX(0,BG137-BH137)</x:f>
        <x:v>0</x:v>
      </x:c>
      <x:c r="BJ137" s="180" t="n">
        <x:f>BO136</x:f>
        <x:v>0</x:v>
      </x:c>
      <x:c r="BK137" s="180" t="n">
        <x:f>IF(BJ137&lt;=0,0,BJ137*IFERROR(INDEX(Inputs!$E$15:$E$24,MATCH(10,Inputs!$K$15:$K$24,0)),0)/12)</x:f>
        <x:v>0</x:v>
      </x:c>
      <x:c r="BL137" s="180" t="n">
        <x:f>MIN(BJ137+BK137,IF(BJ137&gt;0,IFERROR(INDEX(Inputs!$H$15:$H$24,MATCH(10,Inputs!$K$15:$K$24,0)),0),0))</x:f>
        <x:v>0</x:v>
      </x:c>
      <x:c r="BM137" s="180" t="n">
        <x:f>MAX(0,BJ137+BK137-BL137)</x:f>
        <x:v>0</x:v>
      </x:c>
      <x:c r="BN137" s="180" t="n">
        <x:f>MIN(BM137,MAX(0,$G137-SUM(K137,Q137,W137,AC137,AI137,AO137,AU137,BA137,BG137)))</x:f>
        <x:v>0</x:v>
      </x:c>
      <x:c r="BO137" s="192" t="n">
        <x:f>MAX(0,BM137-BN137)</x:f>
        <x:v>0</x:v>
      </x:c>
    </x:row>
    <x:row r="138">
      <x:c r="A138" s="191" t="n">
        <x:f>131</x:f>
        <x:v>131</x:v>
      </x:c>
      <x:c r="B138" s="178" t="n">
        <x:f>EDATE(Inputs!$B$4,A138-1)</x:f>
        <x:v>50175</x:v>
      </x:c>
      <x:c r="C138" s="182" t="n">
        <x:f>SUM(H138,N138,T138,Z138,AF138,AL138,AR138,AX138,BD138,BJ138)</x:f>
        <x:v>0</x:v>
      </x:c>
      <x:c r="D138" s="182" t="n">
        <x:f>SUM(I138,O138,U138,AA138,AG138,AM138,AS138,AY138,BE138,BK138)</x:f>
        <x:v>0</x:v>
      </x:c>
      <x:c r="E138" s="182" t="n">
        <x:f>SUM(J138,P138,V138,AB138,AH138,AN138,AT138,AZ138,BF138,BL138)+SUM(L138,R138,X138,AD138,AJ138,AP138,AV138,BB138,BH138,BN138)</x:f>
        <x:v>0</x:v>
      </x:c>
      <x:c r="F138" s="182" t="n">
        <x:f>SUM(M138,S138,Y138,AE138,AK138,AQ138,AW138,BC138,BI138,BO138)</x:f>
        <x:v>0</x:v>
      </x:c>
      <x:c r="G138" s="182" t="n">
        <x:f>MAX(0,Inputs!$B$12-SUM(J138,P138,V138,AB138,AH138,AN138,AT138,AZ138,BF138,BL138))</x:f>
        <x:v>1150</x:v>
      </x:c>
      <x:c r="H138" s="180" t="n">
        <x:f>M137</x:f>
        <x:v>0</x:v>
      </x:c>
      <x:c r="I138" s="180" t="n">
        <x:f>IF(H138&lt;=0,0,H138*IFERROR(INDEX(Inputs!$E$15:$E$24,MATCH(1,Inputs!$K$15:$K$24,0)),0)/12)</x:f>
        <x:v>0</x:v>
      </x:c>
      <x:c r="J138" s="180" t="n">
        <x:f>MIN(H138+I138,IF(H138&gt;0,IFERROR(INDEX(Inputs!$H$15:$H$24,MATCH(1,Inputs!$K$15:$K$24,0)),0),0))</x:f>
        <x:v>0</x:v>
      </x:c>
      <x:c r="K138" s="180" t="n">
        <x:f>MAX(0,H138+I138-J138)</x:f>
        <x:v>0</x:v>
      </x:c>
      <x:c r="L138" s="180" t="n">
        <x:f>MIN(K138,MAX(0,$G138-0))</x:f>
        <x:v>0</x:v>
      </x:c>
      <x:c r="M138" s="180" t="n">
        <x:f>MAX(0,K138-L138)</x:f>
        <x:v>0</x:v>
      </x:c>
      <x:c r="N138" s="180" t="n">
        <x:f>S137</x:f>
        <x:v>0</x:v>
      </x:c>
      <x:c r="O138" s="180" t="n">
        <x:f>IF(N138&lt;=0,0,N138*IFERROR(INDEX(Inputs!$E$15:$E$24,MATCH(2,Inputs!$K$15:$K$24,0)),0)/12)</x:f>
        <x:v>0</x:v>
      </x:c>
      <x:c r="P138" s="180" t="n">
        <x:f>MIN(N138+O138,IF(N138&gt;0,IFERROR(INDEX(Inputs!$H$15:$H$24,MATCH(2,Inputs!$K$15:$K$24,0)),0),0))</x:f>
        <x:v>0</x:v>
      </x:c>
      <x:c r="Q138" s="180" t="n">
        <x:f>MAX(0,N138+O138-P138)</x:f>
        <x:v>0</x:v>
      </x:c>
      <x:c r="R138" s="180" t="n">
        <x:f>MIN(Q138,MAX(0,$G138-SUM(K138)))</x:f>
        <x:v>0</x:v>
      </x:c>
      <x:c r="S138" s="180" t="n">
        <x:f>MAX(0,Q138-R138)</x:f>
        <x:v>0</x:v>
      </x:c>
      <x:c r="T138" s="180" t="n">
        <x:f>Y137</x:f>
        <x:v>0</x:v>
      </x:c>
      <x:c r="U138" s="180" t="n">
        <x:f>IF(T138&lt;=0,0,T138*IFERROR(INDEX(Inputs!$E$15:$E$24,MATCH(3,Inputs!$K$15:$K$24,0)),0)/12)</x:f>
        <x:v>0</x:v>
      </x:c>
      <x:c r="V138" s="180" t="n">
        <x:f>MIN(T138+U138,IF(T138&gt;0,IFERROR(INDEX(Inputs!$H$15:$H$24,MATCH(3,Inputs!$K$15:$K$24,0)),0),0))</x:f>
        <x:v>0</x:v>
      </x:c>
      <x:c r="W138" s="180" t="n">
        <x:f>MAX(0,T138+U138-V138)</x:f>
        <x:v>0</x:v>
      </x:c>
      <x:c r="X138" s="180" t="n">
        <x:f>MIN(W138,MAX(0,$G138-SUM(K138,Q138)))</x:f>
        <x:v>0</x:v>
      </x:c>
      <x:c r="Y138" s="180" t="n">
        <x:f>MAX(0,W138-X138)</x:f>
        <x:v>0</x:v>
      </x:c>
      <x:c r="Z138" s="180" t="n">
        <x:f>AE137</x:f>
        <x:v>0</x:v>
      </x:c>
      <x:c r="AA138" s="180" t="n">
        <x:f>IF(Z138&lt;=0,0,Z138*IFERROR(INDEX(Inputs!$E$15:$E$24,MATCH(4,Inputs!$K$15:$K$24,0)),0)/12)</x:f>
        <x:v>0</x:v>
      </x:c>
      <x:c r="AB138" s="180" t="n">
        <x:f>MIN(Z138+AA138,IF(Z138&gt;0,IFERROR(INDEX(Inputs!$H$15:$H$24,MATCH(4,Inputs!$K$15:$K$24,0)),0),0))</x:f>
        <x:v>0</x:v>
      </x:c>
      <x:c r="AC138" s="180" t="n">
        <x:f>MAX(0,Z138+AA138-AB138)</x:f>
        <x:v>0</x:v>
      </x:c>
      <x:c r="AD138" s="180" t="n">
        <x:f>MIN(AC138,MAX(0,$G138-SUM(K138,Q138,W138)))</x:f>
        <x:v>0</x:v>
      </x:c>
      <x:c r="AE138" s="180" t="n">
        <x:f>MAX(0,AC138-AD138)</x:f>
        <x:v>0</x:v>
      </x:c>
      <x:c r="AF138" s="180" t="n">
        <x:f>AK137</x:f>
        <x:v>0</x:v>
      </x:c>
      <x:c r="AG138" s="180" t="n">
        <x:f>IF(AF138&lt;=0,0,AF138*IFERROR(INDEX(Inputs!$E$15:$E$24,MATCH(5,Inputs!$K$15:$K$24,0)),0)/12)</x:f>
        <x:v>0</x:v>
      </x:c>
      <x:c r="AH138" s="180" t="n">
        <x:f>MIN(AF138+AG138,IF(AF138&gt;0,IFERROR(INDEX(Inputs!$H$15:$H$24,MATCH(5,Inputs!$K$15:$K$24,0)),0),0))</x:f>
        <x:v>0</x:v>
      </x:c>
      <x:c r="AI138" s="180" t="n">
        <x:f>MAX(0,AF138+AG138-AH138)</x:f>
        <x:v>0</x:v>
      </x:c>
      <x:c r="AJ138" s="180" t="n">
        <x:f>MIN(AI138,MAX(0,$G138-SUM(K138,Q138,W138,AC138)))</x:f>
        <x:v>0</x:v>
      </x:c>
      <x:c r="AK138" s="180" t="n">
        <x:f>MAX(0,AI138-AJ138)</x:f>
        <x:v>0</x:v>
      </x:c>
      <x:c r="AL138" s="180" t="n">
        <x:f>AQ137</x:f>
        <x:v>0</x:v>
      </x:c>
      <x:c r="AM138" s="180" t="n">
        <x:f>IF(AL138&lt;=0,0,AL138*IFERROR(INDEX(Inputs!$E$15:$E$24,MATCH(6,Inputs!$K$15:$K$24,0)),0)/12)</x:f>
        <x:v>0</x:v>
      </x:c>
      <x:c r="AN138" s="180" t="n">
        <x:f>MIN(AL138+AM138,IF(AL138&gt;0,IFERROR(INDEX(Inputs!$H$15:$H$24,MATCH(6,Inputs!$K$15:$K$24,0)),0),0))</x:f>
        <x:v>0</x:v>
      </x:c>
      <x:c r="AO138" s="180" t="n">
        <x:f>MAX(0,AL138+AM138-AN138)</x:f>
        <x:v>0</x:v>
      </x:c>
      <x:c r="AP138" s="180" t="n">
        <x:f>MIN(AO138,MAX(0,$G138-SUM(K138,Q138,W138,AC138,AI138)))</x:f>
        <x:v>0</x:v>
      </x:c>
      <x:c r="AQ138" s="180" t="n">
        <x:f>MAX(0,AO138-AP138)</x:f>
        <x:v>0</x:v>
      </x:c>
      <x:c r="AR138" s="180" t="n">
        <x:f>AW137</x:f>
        <x:v>0</x:v>
      </x:c>
      <x:c r="AS138" s="180" t="n">
        <x:f>IF(AR138&lt;=0,0,AR138*IFERROR(INDEX(Inputs!$E$15:$E$24,MATCH(7,Inputs!$K$15:$K$24,0)),0)/12)</x:f>
        <x:v>0</x:v>
      </x:c>
      <x:c r="AT138" s="180" t="n">
        <x:f>MIN(AR138+AS138,IF(AR138&gt;0,IFERROR(INDEX(Inputs!$H$15:$H$24,MATCH(7,Inputs!$K$15:$K$24,0)),0),0))</x:f>
        <x:v>0</x:v>
      </x:c>
      <x:c r="AU138" s="180" t="n">
        <x:f>MAX(0,AR138+AS138-AT138)</x:f>
        <x:v>0</x:v>
      </x:c>
      <x:c r="AV138" s="180" t="n">
        <x:f>MIN(AU138,MAX(0,$G138-SUM(K138,Q138,W138,AC138,AI138,AO138)))</x:f>
        <x:v>0</x:v>
      </x:c>
      <x:c r="AW138" s="180" t="n">
        <x:f>MAX(0,AU138-AV138)</x:f>
        <x:v>0</x:v>
      </x:c>
      <x:c r="AX138" s="180" t="n">
        <x:f>BC137</x:f>
        <x:v>0</x:v>
      </x:c>
      <x:c r="AY138" s="180" t="n">
        <x:f>IF(AX138&lt;=0,0,AX138*IFERROR(INDEX(Inputs!$E$15:$E$24,MATCH(8,Inputs!$K$15:$K$24,0)),0)/12)</x:f>
        <x:v>0</x:v>
      </x:c>
      <x:c r="AZ138" s="180" t="n">
        <x:f>MIN(AX138+AY138,IF(AX138&gt;0,IFERROR(INDEX(Inputs!$H$15:$H$24,MATCH(8,Inputs!$K$15:$K$24,0)),0),0))</x:f>
        <x:v>0</x:v>
      </x:c>
      <x:c r="BA138" s="180" t="n">
        <x:f>MAX(0,AX138+AY138-AZ138)</x:f>
        <x:v>0</x:v>
      </x:c>
      <x:c r="BB138" s="180" t="n">
        <x:f>MIN(BA138,MAX(0,$G138-SUM(K138,Q138,W138,AC138,AI138,AO138,AU138)))</x:f>
        <x:v>0</x:v>
      </x:c>
      <x:c r="BC138" s="180" t="n">
        <x:f>MAX(0,BA138-BB138)</x:f>
        <x:v>0</x:v>
      </x:c>
      <x:c r="BD138" s="180" t="n">
        <x:f>BI137</x:f>
        <x:v>0</x:v>
      </x:c>
      <x:c r="BE138" s="180" t="n">
        <x:f>IF(BD138&lt;=0,0,BD138*IFERROR(INDEX(Inputs!$E$15:$E$24,MATCH(9,Inputs!$K$15:$K$24,0)),0)/12)</x:f>
        <x:v>0</x:v>
      </x:c>
      <x:c r="BF138" s="180" t="n">
        <x:f>MIN(BD138+BE138,IF(BD138&gt;0,IFERROR(INDEX(Inputs!$H$15:$H$24,MATCH(9,Inputs!$K$15:$K$24,0)),0),0))</x:f>
        <x:v>0</x:v>
      </x:c>
      <x:c r="BG138" s="180" t="n">
        <x:f>MAX(0,BD138+BE138-BF138)</x:f>
        <x:v>0</x:v>
      </x:c>
      <x:c r="BH138" s="180" t="n">
        <x:f>MIN(BG138,MAX(0,$G138-SUM(K138,Q138,W138,AC138,AI138,AO138,AU138,BA138)))</x:f>
        <x:v>0</x:v>
      </x:c>
      <x:c r="BI138" s="180" t="n">
        <x:f>MAX(0,BG138-BH138)</x:f>
        <x:v>0</x:v>
      </x:c>
      <x:c r="BJ138" s="180" t="n">
        <x:f>BO137</x:f>
        <x:v>0</x:v>
      </x:c>
      <x:c r="BK138" s="180" t="n">
        <x:f>IF(BJ138&lt;=0,0,BJ138*IFERROR(INDEX(Inputs!$E$15:$E$24,MATCH(10,Inputs!$K$15:$K$24,0)),0)/12)</x:f>
        <x:v>0</x:v>
      </x:c>
      <x:c r="BL138" s="180" t="n">
        <x:f>MIN(BJ138+BK138,IF(BJ138&gt;0,IFERROR(INDEX(Inputs!$H$15:$H$24,MATCH(10,Inputs!$K$15:$K$24,0)),0),0))</x:f>
        <x:v>0</x:v>
      </x:c>
      <x:c r="BM138" s="180" t="n">
        <x:f>MAX(0,BJ138+BK138-BL138)</x:f>
        <x:v>0</x:v>
      </x:c>
      <x:c r="BN138" s="180" t="n">
        <x:f>MIN(BM138,MAX(0,$G138-SUM(K138,Q138,W138,AC138,AI138,AO138,AU138,BA138,BG138)))</x:f>
        <x:v>0</x:v>
      </x:c>
      <x:c r="BO138" s="192" t="n">
        <x:f>MAX(0,BM138-BN138)</x:f>
        <x:v>0</x:v>
      </x:c>
    </x:row>
    <x:row r="139">
      <x:c r="A139" s="191" t="n">
        <x:f>132</x:f>
        <x:v>132</x:v>
      </x:c>
      <x:c r="B139" s="178" t="n">
        <x:f>EDATE(Inputs!$B$4,A139-1)</x:f>
        <x:v>50206</x:v>
      </x:c>
      <x:c r="C139" s="182" t="n">
        <x:f>SUM(H139,N139,T139,Z139,AF139,AL139,AR139,AX139,BD139,BJ139)</x:f>
        <x:v>0</x:v>
      </x:c>
      <x:c r="D139" s="182" t="n">
        <x:f>SUM(I139,O139,U139,AA139,AG139,AM139,AS139,AY139,BE139,BK139)</x:f>
        <x:v>0</x:v>
      </x:c>
      <x:c r="E139" s="182" t="n">
        <x:f>SUM(J139,P139,V139,AB139,AH139,AN139,AT139,AZ139,BF139,BL139)+SUM(L139,R139,X139,AD139,AJ139,AP139,AV139,BB139,BH139,BN139)</x:f>
        <x:v>0</x:v>
      </x:c>
      <x:c r="F139" s="182" t="n">
        <x:f>SUM(M139,S139,Y139,AE139,AK139,AQ139,AW139,BC139,BI139,BO139)</x:f>
        <x:v>0</x:v>
      </x:c>
      <x:c r="G139" s="182" t="n">
        <x:f>MAX(0,Inputs!$B$12-SUM(J139,P139,V139,AB139,AH139,AN139,AT139,AZ139,BF139,BL139))</x:f>
        <x:v>1150</x:v>
      </x:c>
      <x:c r="H139" s="180" t="n">
        <x:f>M138</x:f>
        <x:v>0</x:v>
      </x:c>
      <x:c r="I139" s="180" t="n">
        <x:f>IF(H139&lt;=0,0,H139*IFERROR(INDEX(Inputs!$E$15:$E$24,MATCH(1,Inputs!$K$15:$K$24,0)),0)/12)</x:f>
        <x:v>0</x:v>
      </x:c>
      <x:c r="J139" s="180" t="n">
        <x:f>MIN(H139+I139,IF(H139&gt;0,IFERROR(INDEX(Inputs!$H$15:$H$24,MATCH(1,Inputs!$K$15:$K$24,0)),0),0))</x:f>
        <x:v>0</x:v>
      </x:c>
      <x:c r="K139" s="180" t="n">
        <x:f>MAX(0,H139+I139-J139)</x:f>
        <x:v>0</x:v>
      </x:c>
      <x:c r="L139" s="180" t="n">
        <x:f>MIN(K139,MAX(0,$G139-0))</x:f>
        <x:v>0</x:v>
      </x:c>
      <x:c r="M139" s="180" t="n">
        <x:f>MAX(0,K139-L139)</x:f>
        <x:v>0</x:v>
      </x:c>
      <x:c r="N139" s="180" t="n">
        <x:f>S138</x:f>
        <x:v>0</x:v>
      </x:c>
      <x:c r="O139" s="180" t="n">
        <x:f>IF(N139&lt;=0,0,N139*IFERROR(INDEX(Inputs!$E$15:$E$24,MATCH(2,Inputs!$K$15:$K$24,0)),0)/12)</x:f>
        <x:v>0</x:v>
      </x:c>
      <x:c r="P139" s="180" t="n">
        <x:f>MIN(N139+O139,IF(N139&gt;0,IFERROR(INDEX(Inputs!$H$15:$H$24,MATCH(2,Inputs!$K$15:$K$24,0)),0),0))</x:f>
        <x:v>0</x:v>
      </x:c>
      <x:c r="Q139" s="180" t="n">
        <x:f>MAX(0,N139+O139-P139)</x:f>
        <x:v>0</x:v>
      </x:c>
      <x:c r="R139" s="180" t="n">
        <x:f>MIN(Q139,MAX(0,$G139-SUM(K139)))</x:f>
        <x:v>0</x:v>
      </x:c>
      <x:c r="S139" s="180" t="n">
        <x:f>MAX(0,Q139-R139)</x:f>
        <x:v>0</x:v>
      </x:c>
      <x:c r="T139" s="180" t="n">
        <x:f>Y138</x:f>
        <x:v>0</x:v>
      </x:c>
      <x:c r="U139" s="180" t="n">
        <x:f>IF(T139&lt;=0,0,T139*IFERROR(INDEX(Inputs!$E$15:$E$24,MATCH(3,Inputs!$K$15:$K$24,0)),0)/12)</x:f>
        <x:v>0</x:v>
      </x:c>
      <x:c r="V139" s="180" t="n">
        <x:f>MIN(T139+U139,IF(T139&gt;0,IFERROR(INDEX(Inputs!$H$15:$H$24,MATCH(3,Inputs!$K$15:$K$24,0)),0),0))</x:f>
        <x:v>0</x:v>
      </x:c>
      <x:c r="W139" s="180" t="n">
        <x:f>MAX(0,T139+U139-V139)</x:f>
        <x:v>0</x:v>
      </x:c>
      <x:c r="X139" s="180" t="n">
        <x:f>MIN(W139,MAX(0,$G139-SUM(K139,Q139)))</x:f>
        <x:v>0</x:v>
      </x:c>
      <x:c r="Y139" s="180" t="n">
        <x:f>MAX(0,W139-X139)</x:f>
        <x:v>0</x:v>
      </x:c>
      <x:c r="Z139" s="180" t="n">
        <x:f>AE138</x:f>
        <x:v>0</x:v>
      </x:c>
      <x:c r="AA139" s="180" t="n">
        <x:f>IF(Z139&lt;=0,0,Z139*IFERROR(INDEX(Inputs!$E$15:$E$24,MATCH(4,Inputs!$K$15:$K$24,0)),0)/12)</x:f>
        <x:v>0</x:v>
      </x:c>
      <x:c r="AB139" s="180" t="n">
        <x:f>MIN(Z139+AA139,IF(Z139&gt;0,IFERROR(INDEX(Inputs!$H$15:$H$24,MATCH(4,Inputs!$K$15:$K$24,0)),0),0))</x:f>
        <x:v>0</x:v>
      </x:c>
      <x:c r="AC139" s="180" t="n">
        <x:f>MAX(0,Z139+AA139-AB139)</x:f>
        <x:v>0</x:v>
      </x:c>
      <x:c r="AD139" s="180" t="n">
        <x:f>MIN(AC139,MAX(0,$G139-SUM(K139,Q139,W139)))</x:f>
        <x:v>0</x:v>
      </x:c>
      <x:c r="AE139" s="180" t="n">
        <x:f>MAX(0,AC139-AD139)</x:f>
        <x:v>0</x:v>
      </x:c>
      <x:c r="AF139" s="180" t="n">
        <x:f>AK138</x:f>
        <x:v>0</x:v>
      </x:c>
      <x:c r="AG139" s="180" t="n">
        <x:f>IF(AF139&lt;=0,0,AF139*IFERROR(INDEX(Inputs!$E$15:$E$24,MATCH(5,Inputs!$K$15:$K$24,0)),0)/12)</x:f>
        <x:v>0</x:v>
      </x:c>
      <x:c r="AH139" s="180" t="n">
        <x:f>MIN(AF139+AG139,IF(AF139&gt;0,IFERROR(INDEX(Inputs!$H$15:$H$24,MATCH(5,Inputs!$K$15:$K$24,0)),0),0))</x:f>
        <x:v>0</x:v>
      </x:c>
      <x:c r="AI139" s="180" t="n">
        <x:f>MAX(0,AF139+AG139-AH139)</x:f>
        <x:v>0</x:v>
      </x:c>
      <x:c r="AJ139" s="180" t="n">
        <x:f>MIN(AI139,MAX(0,$G139-SUM(K139,Q139,W139,AC139)))</x:f>
        <x:v>0</x:v>
      </x:c>
      <x:c r="AK139" s="180" t="n">
        <x:f>MAX(0,AI139-AJ139)</x:f>
        <x:v>0</x:v>
      </x:c>
      <x:c r="AL139" s="180" t="n">
        <x:f>AQ138</x:f>
        <x:v>0</x:v>
      </x:c>
      <x:c r="AM139" s="180" t="n">
        <x:f>IF(AL139&lt;=0,0,AL139*IFERROR(INDEX(Inputs!$E$15:$E$24,MATCH(6,Inputs!$K$15:$K$24,0)),0)/12)</x:f>
        <x:v>0</x:v>
      </x:c>
      <x:c r="AN139" s="180" t="n">
        <x:f>MIN(AL139+AM139,IF(AL139&gt;0,IFERROR(INDEX(Inputs!$H$15:$H$24,MATCH(6,Inputs!$K$15:$K$24,0)),0),0))</x:f>
        <x:v>0</x:v>
      </x:c>
      <x:c r="AO139" s="180" t="n">
        <x:f>MAX(0,AL139+AM139-AN139)</x:f>
        <x:v>0</x:v>
      </x:c>
      <x:c r="AP139" s="180" t="n">
        <x:f>MIN(AO139,MAX(0,$G139-SUM(K139,Q139,W139,AC139,AI139)))</x:f>
        <x:v>0</x:v>
      </x:c>
      <x:c r="AQ139" s="180" t="n">
        <x:f>MAX(0,AO139-AP139)</x:f>
        <x:v>0</x:v>
      </x:c>
      <x:c r="AR139" s="180" t="n">
        <x:f>AW138</x:f>
        <x:v>0</x:v>
      </x:c>
      <x:c r="AS139" s="180" t="n">
        <x:f>IF(AR139&lt;=0,0,AR139*IFERROR(INDEX(Inputs!$E$15:$E$24,MATCH(7,Inputs!$K$15:$K$24,0)),0)/12)</x:f>
        <x:v>0</x:v>
      </x:c>
      <x:c r="AT139" s="180" t="n">
        <x:f>MIN(AR139+AS139,IF(AR139&gt;0,IFERROR(INDEX(Inputs!$H$15:$H$24,MATCH(7,Inputs!$K$15:$K$24,0)),0),0))</x:f>
        <x:v>0</x:v>
      </x:c>
      <x:c r="AU139" s="180" t="n">
        <x:f>MAX(0,AR139+AS139-AT139)</x:f>
        <x:v>0</x:v>
      </x:c>
      <x:c r="AV139" s="180" t="n">
        <x:f>MIN(AU139,MAX(0,$G139-SUM(K139,Q139,W139,AC139,AI139,AO139)))</x:f>
        <x:v>0</x:v>
      </x:c>
      <x:c r="AW139" s="180" t="n">
        <x:f>MAX(0,AU139-AV139)</x:f>
        <x:v>0</x:v>
      </x:c>
      <x:c r="AX139" s="180" t="n">
        <x:f>BC138</x:f>
        <x:v>0</x:v>
      </x:c>
      <x:c r="AY139" s="180" t="n">
        <x:f>IF(AX139&lt;=0,0,AX139*IFERROR(INDEX(Inputs!$E$15:$E$24,MATCH(8,Inputs!$K$15:$K$24,0)),0)/12)</x:f>
        <x:v>0</x:v>
      </x:c>
      <x:c r="AZ139" s="180" t="n">
        <x:f>MIN(AX139+AY139,IF(AX139&gt;0,IFERROR(INDEX(Inputs!$H$15:$H$24,MATCH(8,Inputs!$K$15:$K$24,0)),0),0))</x:f>
        <x:v>0</x:v>
      </x:c>
      <x:c r="BA139" s="180" t="n">
        <x:f>MAX(0,AX139+AY139-AZ139)</x:f>
        <x:v>0</x:v>
      </x:c>
      <x:c r="BB139" s="180" t="n">
        <x:f>MIN(BA139,MAX(0,$G139-SUM(K139,Q139,W139,AC139,AI139,AO139,AU139)))</x:f>
        <x:v>0</x:v>
      </x:c>
      <x:c r="BC139" s="180" t="n">
        <x:f>MAX(0,BA139-BB139)</x:f>
        <x:v>0</x:v>
      </x:c>
      <x:c r="BD139" s="180" t="n">
        <x:f>BI138</x:f>
        <x:v>0</x:v>
      </x:c>
      <x:c r="BE139" s="180" t="n">
        <x:f>IF(BD139&lt;=0,0,BD139*IFERROR(INDEX(Inputs!$E$15:$E$24,MATCH(9,Inputs!$K$15:$K$24,0)),0)/12)</x:f>
        <x:v>0</x:v>
      </x:c>
      <x:c r="BF139" s="180" t="n">
        <x:f>MIN(BD139+BE139,IF(BD139&gt;0,IFERROR(INDEX(Inputs!$H$15:$H$24,MATCH(9,Inputs!$K$15:$K$24,0)),0),0))</x:f>
        <x:v>0</x:v>
      </x:c>
      <x:c r="BG139" s="180" t="n">
        <x:f>MAX(0,BD139+BE139-BF139)</x:f>
        <x:v>0</x:v>
      </x:c>
      <x:c r="BH139" s="180" t="n">
        <x:f>MIN(BG139,MAX(0,$G139-SUM(K139,Q139,W139,AC139,AI139,AO139,AU139,BA139)))</x:f>
        <x:v>0</x:v>
      </x:c>
      <x:c r="BI139" s="180" t="n">
        <x:f>MAX(0,BG139-BH139)</x:f>
        <x:v>0</x:v>
      </x:c>
      <x:c r="BJ139" s="180" t="n">
        <x:f>BO138</x:f>
        <x:v>0</x:v>
      </x:c>
      <x:c r="BK139" s="180" t="n">
        <x:f>IF(BJ139&lt;=0,0,BJ139*IFERROR(INDEX(Inputs!$E$15:$E$24,MATCH(10,Inputs!$K$15:$K$24,0)),0)/12)</x:f>
        <x:v>0</x:v>
      </x:c>
      <x:c r="BL139" s="180" t="n">
        <x:f>MIN(BJ139+BK139,IF(BJ139&gt;0,IFERROR(INDEX(Inputs!$H$15:$H$24,MATCH(10,Inputs!$K$15:$K$24,0)),0),0))</x:f>
        <x:v>0</x:v>
      </x:c>
      <x:c r="BM139" s="180" t="n">
        <x:f>MAX(0,BJ139+BK139-BL139)</x:f>
        <x:v>0</x:v>
      </x:c>
      <x:c r="BN139" s="180" t="n">
        <x:f>MIN(BM139,MAX(0,$G139-SUM(K139,Q139,W139,AC139,AI139,AO139,AU139,BA139,BG139)))</x:f>
        <x:v>0</x:v>
      </x:c>
      <x:c r="BO139" s="192" t="n">
        <x:f>MAX(0,BM139-BN139)</x:f>
        <x:v>0</x:v>
      </x:c>
    </x:row>
    <x:row r="140">
      <x:c r="A140" s="191" t="n">
        <x:f>133</x:f>
        <x:v>133</x:v>
      </x:c>
      <x:c r="B140" s="178" t="n">
        <x:f>EDATE(Inputs!$B$4,A140-1)</x:f>
        <x:v>50236</x:v>
      </x:c>
      <x:c r="C140" s="182" t="n">
        <x:f>SUM(H140,N140,T140,Z140,AF140,AL140,AR140,AX140,BD140,BJ140)</x:f>
        <x:v>0</x:v>
      </x:c>
      <x:c r="D140" s="182" t="n">
        <x:f>SUM(I140,O140,U140,AA140,AG140,AM140,AS140,AY140,BE140,BK140)</x:f>
        <x:v>0</x:v>
      </x:c>
      <x:c r="E140" s="182" t="n">
        <x:f>SUM(J140,P140,V140,AB140,AH140,AN140,AT140,AZ140,BF140,BL140)+SUM(L140,R140,X140,AD140,AJ140,AP140,AV140,BB140,BH140,BN140)</x:f>
        <x:v>0</x:v>
      </x:c>
      <x:c r="F140" s="182" t="n">
        <x:f>SUM(M140,S140,Y140,AE140,AK140,AQ140,AW140,BC140,BI140,BO140)</x:f>
        <x:v>0</x:v>
      </x:c>
      <x:c r="G140" s="182" t="n">
        <x:f>MAX(0,Inputs!$B$12-SUM(J140,P140,V140,AB140,AH140,AN140,AT140,AZ140,BF140,BL140))</x:f>
        <x:v>1150</x:v>
      </x:c>
      <x:c r="H140" s="180" t="n">
        <x:f>M139</x:f>
        <x:v>0</x:v>
      </x:c>
      <x:c r="I140" s="180" t="n">
        <x:f>IF(H140&lt;=0,0,H140*IFERROR(INDEX(Inputs!$E$15:$E$24,MATCH(1,Inputs!$K$15:$K$24,0)),0)/12)</x:f>
        <x:v>0</x:v>
      </x:c>
      <x:c r="J140" s="180" t="n">
        <x:f>MIN(H140+I140,IF(H140&gt;0,IFERROR(INDEX(Inputs!$H$15:$H$24,MATCH(1,Inputs!$K$15:$K$24,0)),0),0))</x:f>
        <x:v>0</x:v>
      </x:c>
      <x:c r="K140" s="180" t="n">
        <x:f>MAX(0,H140+I140-J140)</x:f>
        <x:v>0</x:v>
      </x:c>
      <x:c r="L140" s="180" t="n">
        <x:f>MIN(K140,MAX(0,$G140-0))</x:f>
        <x:v>0</x:v>
      </x:c>
      <x:c r="M140" s="180" t="n">
        <x:f>MAX(0,K140-L140)</x:f>
        <x:v>0</x:v>
      </x:c>
      <x:c r="N140" s="180" t="n">
        <x:f>S139</x:f>
        <x:v>0</x:v>
      </x:c>
      <x:c r="O140" s="180" t="n">
        <x:f>IF(N140&lt;=0,0,N140*IFERROR(INDEX(Inputs!$E$15:$E$24,MATCH(2,Inputs!$K$15:$K$24,0)),0)/12)</x:f>
        <x:v>0</x:v>
      </x:c>
      <x:c r="P140" s="180" t="n">
        <x:f>MIN(N140+O140,IF(N140&gt;0,IFERROR(INDEX(Inputs!$H$15:$H$24,MATCH(2,Inputs!$K$15:$K$24,0)),0),0))</x:f>
        <x:v>0</x:v>
      </x:c>
      <x:c r="Q140" s="180" t="n">
        <x:f>MAX(0,N140+O140-P140)</x:f>
        <x:v>0</x:v>
      </x:c>
      <x:c r="R140" s="180" t="n">
        <x:f>MIN(Q140,MAX(0,$G140-SUM(K140)))</x:f>
        <x:v>0</x:v>
      </x:c>
      <x:c r="S140" s="180" t="n">
        <x:f>MAX(0,Q140-R140)</x:f>
        <x:v>0</x:v>
      </x:c>
      <x:c r="T140" s="180" t="n">
        <x:f>Y139</x:f>
        <x:v>0</x:v>
      </x:c>
      <x:c r="U140" s="180" t="n">
        <x:f>IF(T140&lt;=0,0,T140*IFERROR(INDEX(Inputs!$E$15:$E$24,MATCH(3,Inputs!$K$15:$K$24,0)),0)/12)</x:f>
        <x:v>0</x:v>
      </x:c>
      <x:c r="V140" s="180" t="n">
        <x:f>MIN(T140+U140,IF(T140&gt;0,IFERROR(INDEX(Inputs!$H$15:$H$24,MATCH(3,Inputs!$K$15:$K$24,0)),0),0))</x:f>
        <x:v>0</x:v>
      </x:c>
      <x:c r="W140" s="180" t="n">
        <x:f>MAX(0,T140+U140-V140)</x:f>
        <x:v>0</x:v>
      </x:c>
      <x:c r="X140" s="180" t="n">
        <x:f>MIN(W140,MAX(0,$G140-SUM(K140,Q140)))</x:f>
        <x:v>0</x:v>
      </x:c>
      <x:c r="Y140" s="180" t="n">
        <x:f>MAX(0,W140-X140)</x:f>
        <x:v>0</x:v>
      </x:c>
      <x:c r="Z140" s="180" t="n">
        <x:f>AE139</x:f>
        <x:v>0</x:v>
      </x:c>
      <x:c r="AA140" s="180" t="n">
        <x:f>IF(Z140&lt;=0,0,Z140*IFERROR(INDEX(Inputs!$E$15:$E$24,MATCH(4,Inputs!$K$15:$K$24,0)),0)/12)</x:f>
        <x:v>0</x:v>
      </x:c>
      <x:c r="AB140" s="180" t="n">
        <x:f>MIN(Z140+AA140,IF(Z140&gt;0,IFERROR(INDEX(Inputs!$H$15:$H$24,MATCH(4,Inputs!$K$15:$K$24,0)),0),0))</x:f>
        <x:v>0</x:v>
      </x:c>
      <x:c r="AC140" s="180" t="n">
        <x:f>MAX(0,Z140+AA140-AB140)</x:f>
        <x:v>0</x:v>
      </x:c>
      <x:c r="AD140" s="180" t="n">
        <x:f>MIN(AC140,MAX(0,$G140-SUM(K140,Q140,W140)))</x:f>
        <x:v>0</x:v>
      </x:c>
      <x:c r="AE140" s="180" t="n">
        <x:f>MAX(0,AC140-AD140)</x:f>
        <x:v>0</x:v>
      </x:c>
      <x:c r="AF140" s="180" t="n">
        <x:f>AK139</x:f>
        <x:v>0</x:v>
      </x:c>
      <x:c r="AG140" s="180" t="n">
        <x:f>IF(AF140&lt;=0,0,AF140*IFERROR(INDEX(Inputs!$E$15:$E$24,MATCH(5,Inputs!$K$15:$K$24,0)),0)/12)</x:f>
        <x:v>0</x:v>
      </x:c>
      <x:c r="AH140" s="180" t="n">
        <x:f>MIN(AF140+AG140,IF(AF140&gt;0,IFERROR(INDEX(Inputs!$H$15:$H$24,MATCH(5,Inputs!$K$15:$K$24,0)),0),0))</x:f>
        <x:v>0</x:v>
      </x:c>
      <x:c r="AI140" s="180" t="n">
        <x:f>MAX(0,AF140+AG140-AH140)</x:f>
        <x:v>0</x:v>
      </x:c>
      <x:c r="AJ140" s="180" t="n">
        <x:f>MIN(AI140,MAX(0,$G140-SUM(K140,Q140,W140,AC140)))</x:f>
        <x:v>0</x:v>
      </x:c>
      <x:c r="AK140" s="180" t="n">
        <x:f>MAX(0,AI140-AJ140)</x:f>
        <x:v>0</x:v>
      </x:c>
      <x:c r="AL140" s="180" t="n">
        <x:f>AQ139</x:f>
        <x:v>0</x:v>
      </x:c>
      <x:c r="AM140" s="180" t="n">
        <x:f>IF(AL140&lt;=0,0,AL140*IFERROR(INDEX(Inputs!$E$15:$E$24,MATCH(6,Inputs!$K$15:$K$24,0)),0)/12)</x:f>
        <x:v>0</x:v>
      </x:c>
      <x:c r="AN140" s="180" t="n">
        <x:f>MIN(AL140+AM140,IF(AL140&gt;0,IFERROR(INDEX(Inputs!$H$15:$H$24,MATCH(6,Inputs!$K$15:$K$24,0)),0),0))</x:f>
        <x:v>0</x:v>
      </x:c>
      <x:c r="AO140" s="180" t="n">
        <x:f>MAX(0,AL140+AM140-AN140)</x:f>
        <x:v>0</x:v>
      </x:c>
      <x:c r="AP140" s="180" t="n">
        <x:f>MIN(AO140,MAX(0,$G140-SUM(K140,Q140,W140,AC140,AI140)))</x:f>
        <x:v>0</x:v>
      </x:c>
      <x:c r="AQ140" s="180" t="n">
        <x:f>MAX(0,AO140-AP140)</x:f>
        <x:v>0</x:v>
      </x:c>
      <x:c r="AR140" s="180" t="n">
        <x:f>AW139</x:f>
        <x:v>0</x:v>
      </x:c>
      <x:c r="AS140" s="180" t="n">
        <x:f>IF(AR140&lt;=0,0,AR140*IFERROR(INDEX(Inputs!$E$15:$E$24,MATCH(7,Inputs!$K$15:$K$24,0)),0)/12)</x:f>
        <x:v>0</x:v>
      </x:c>
      <x:c r="AT140" s="180" t="n">
        <x:f>MIN(AR140+AS140,IF(AR140&gt;0,IFERROR(INDEX(Inputs!$H$15:$H$24,MATCH(7,Inputs!$K$15:$K$24,0)),0),0))</x:f>
        <x:v>0</x:v>
      </x:c>
      <x:c r="AU140" s="180" t="n">
        <x:f>MAX(0,AR140+AS140-AT140)</x:f>
        <x:v>0</x:v>
      </x:c>
      <x:c r="AV140" s="180" t="n">
        <x:f>MIN(AU140,MAX(0,$G140-SUM(K140,Q140,W140,AC140,AI140,AO140)))</x:f>
        <x:v>0</x:v>
      </x:c>
      <x:c r="AW140" s="180" t="n">
        <x:f>MAX(0,AU140-AV140)</x:f>
        <x:v>0</x:v>
      </x:c>
      <x:c r="AX140" s="180" t="n">
        <x:f>BC139</x:f>
        <x:v>0</x:v>
      </x:c>
      <x:c r="AY140" s="180" t="n">
        <x:f>IF(AX140&lt;=0,0,AX140*IFERROR(INDEX(Inputs!$E$15:$E$24,MATCH(8,Inputs!$K$15:$K$24,0)),0)/12)</x:f>
        <x:v>0</x:v>
      </x:c>
      <x:c r="AZ140" s="180" t="n">
        <x:f>MIN(AX140+AY140,IF(AX140&gt;0,IFERROR(INDEX(Inputs!$H$15:$H$24,MATCH(8,Inputs!$K$15:$K$24,0)),0),0))</x:f>
        <x:v>0</x:v>
      </x:c>
      <x:c r="BA140" s="180" t="n">
        <x:f>MAX(0,AX140+AY140-AZ140)</x:f>
        <x:v>0</x:v>
      </x:c>
      <x:c r="BB140" s="180" t="n">
        <x:f>MIN(BA140,MAX(0,$G140-SUM(K140,Q140,W140,AC140,AI140,AO140,AU140)))</x:f>
        <x:v>0</x:v>
      </x:c>
      <x:c r="BC140" s="180" t="n">
        <x:f>MAX(0,BA140-BB140)</x:f>
        <x:v>0</x:v>
      </x:c>
      <x:c r="BD140" s="180" t="n">
        <x:f>BI139</x:f>
        <x:v>0</x:v>
      </x:c>
      <x:c r="BE140" s="180" t="n">
        <x:f>IF(BD140&lt;=0,0,BD140*IFERROR(INDEX(Inputs!$E$15:$E$24,MATCH(9,Inputs!$K$15:$K$24,0)),0)/12)</x:f>
        <x:v>0</x:v>
      </x:c>
      <x:c r="BF140" s="180" t="n">
        <x:f>MIN(BD140+BE140,IF(BD140&gt;0,IFERROR(INDEX(Inputs!$H$15:$H$24,MATCH(9,Inputs!$K$15:$K$24,0)),0),0))</x:f>
        <x:v>0</x:v>
      </x:c>
      <x:c r="BG140" s="180" t="n">
        <x:f>MAX(0,BD140+BE140-BF140)</x:f>
        <x:v>0</x:v>
      </x:c>
      <x:c r="BH140" s="180" t="n">
        <x:f>MIN(BG140,MAX(0,$G140-SUM(K140,Q140,W140,AC140,AI140,AO140,AU140,BA140)))</x:f>
        <x:v>0</x:v>
      </x:c>
      <x:c r="BI140" s="180" t="n">
        <x:f>MAX(0,BG140-BH140)</x:f>
        <x:v>0</x:v>
      </x:c>
      <x:c r="BJ140" s="180" t="n">
        <x:f>BO139</x:f>
        <x:v>0</x:v>
      </x:c>
      <x:c r="BK140" s="180" t="n">
        <x:f>IF(BJ140&lt;=0,0,BJ140*IFERROR(INDEX(Inputs!$E$15:$E$24,MATCH(10,Inputs!$K$15:$K$24,0)),0)/12)</x:f>
        <x:v>0</x:v>
      </x:c>
      <x:c r="BL140" s="180" t="n">
        <x:f>MIN(BJ140+BK140,IF(BJ140&gt;0,IFERROR(INDEX(Inputs!$H$15:$H$24,MATCH(10,Inputs!$K$15:$K$24,0)),0),0))</x:f>
        <x:v>0</x:v>
      </x:c>
      <x:c r="BM140" s="180" t="n">
        <x:f>MAX(0,BJ140+BK140-BL140)</x:f>
        <x:v>0</x:v>
      </x:c>
      <x:c r="BN140" s="180" t="n">
        <x:f>MIN(BM140,MAX(0,$G140-SUM(K140,Q140,W140,AC140,AI140,AO140,AU140,BA140,BG140)))</x:f>
        <x:v>0</x:v>
      </x:c>
      <x:c r="BO140" s="192" t="n">
        <x:f>MAX(0,BM140-BN140)</x:f>
        <x:v>0</x:v>
      </x:c>
    </x:row>
    <x:row r="141">
      <x:c r="A141" s="191" t="n">
        <x:f>134</x:f>
        <x:v>134</x:v>
      </x:c>
      <x:c r="B141" s="178" t="n">
        <x:f>EDATE(Inputs!$B$4,A141-1)</x:f>
        <x:v>50267</x:v>
      </x:c>
      <x:c r="C141" s="182" t="n">
        <x:f>SUM(H141,N141,T141,Z141,AF141,AL141,AR141,AX141,BD141,BJ141)</x:f>
        <x:v>0</x:v>
      </x:c>
      <x:c r="D141" s="182" t="n">
        <x:f>SUM(I141,O141,U141,AA141,AG141,AM141,AS141,AY141,BE141,BK141)</x:f>
        <x:v>0</x:v>
      </x:c>
      <x:c r="E141" s="182" t="n">
        <x:f>SUM(J141,P141,V141,AB141,AH141,AN141,AT141,AZ141,BF141,BL141)+SUM(L141,R141,X141,AD141,AJ141,AP141,AV141,BB141,BH141,BN141)</x:f>
        <x:v>0</x:v>
      </x:c>
      <x:c r="F141" s="182" t="n">
        <x:f>SUM(M141,S141,Y141,AE141,AK141,AQ141,AW141,BC141,BI141,BO141)</x:f>
        <x:v>0</x:v>
      </x:c>
      <x:c r="G141" s="182" t="n">
        <x:f>MAX(0,Inputs!$B$12-SUM(J141,P141,V141,AB141,AH141,AN141,AT141,AZ141,BF141,BL141))</x:f>
        <x:v>1150</x:v>
      </x:c>
      <x:c r="H141" s="180" t="n">
        <x:f>M140</x:f>
        <x:v>0</x:v>
      </x:c>
      <x:c r="I141" s="180" t="n">
        <x:f>IF(H141&lt;=0,0,H141*IFERROR(INDEX(Inputs!$E$15:$E$24,MATCH(1,Inputs!$K$15:$K$24,0)),0)/12)</x:f>
        <x:v>0</x:v>
      </x:c>
      <x:c r="J141" s="180" t="n">
        <x:f>MIN(H141+I141,IF(H141&gt;0,IFERROR(INDEX(Inputs!$H$15:$H$24,MATCH(1,Inputs!$K$15:$K$24,0)),0),0))</x:f>
        <x:v>0</x:v>
      </x:c>
      <x:c r="K141" s="180" t="n">
        <x:f>MAX(0,H141+I141-J141)</x:f>
        <x:v>0</x:v>
      </x:c>
      <x:c r="L141" s="180" t="n">
        <x:f>MIN(K141,MAX(0,$G141-0))</x:f>
        <x:v>0</x:v>
      </x:c>
      <x:c r="M141" s="180" t="n">
        <x:f>MAX(0,K141-L141)</x:f>
        <x:v>0</x:v>
      </x:c>
      <x:c r="N141" s="180" t="n">
        <x:f>S140</x:f>
        <x:v>0</x:v>
      </x:c>
      <x:c r="O141" s="180" t="n">
        <x:f>IF(N141&lt;=0,0,N141*IFERROR(INDEX(Inputs!$E$15:$E$24,MATCH(2,Inputs!$K$15:$K$24,0)),0)/12)</x:f>
        <x:v>0</x:v>
      </x:c>
      <x:c r="P141" s="180" t="n">
        <x:f>MIN(N141+O141,IF(N141&gt;0,IFERROR(INDEX(Inputs!$H$15:$H$24,MATCH(2,Inputs!$K$15:$K$24,0)),0),0))</x:f>
        <x:v>0</x:v>
      </x:c>
      <x:c r="Q141" s="180" t="n">
        <x:f>MAX(0,N141+O141-P141)</x:f>
        <x:v>0</x:v>
      </x:c>
      <x:c r="R141" s="180" t="n">
        <x:f>MIN(Q141,MAX(0,$G141-SUM(K141)))</x:f>
        <x:v>0</x:v>
      </x:c>
      <x:c r="S141" s="180" t="n">
        <x:f>MAX(0,Q141-R141)</x:f>
        <x:v>0</x:v>
      </x:c>
      <x:c r="T141" s="180" t="n">
        <x:f>Y140</x:f>
        <x:v>0</x:v>
      </x:c>
      <x:c r="U141" s="180" t="n">
        <x:f>IF(T141&lt;=0,0,T141*IFERROR(INDEX(Inputs!$E$15:$E$24,MATCH(3,Inputs!$K$15:$K$24,0)),0)/12)</x:f>
        <x:v>0</x:v>
      </x:c>
      <x:c r="V141" s="180" t="n">
        <x:f>MIN(T141+U141,IF(T141&gt;0,IFERROR(INDEX(Inputs!$H$15:$H$24,MATCH(3,Inputs!$K$15:$K$24,0)),0),0))</x:f>
        <x:v>0</x:v>
      </x:c>
      <x:c r="W141" s="180" t="n">
        <x:f>MAX(0,T141+U141-V141)</x:f>
        <x:v>0</x:v>
      </x:c>
      <x:c r="X141" s="180" t="n">
        <x:f>MIN(W141,MAX(0,$G141-SUM(K141,Q141)))</x:f>
        <x:v>0</x:v>
      </x:c>
      <x:c r="Y141" s="180" t="n">
        <x:f>MAX(0,W141-X141)</x:f>
        <x:v>0</x:v>
      </x:c>
      <x:c r="Z141" s="180" t="n">
        <x:f>AE140</x:f>
        <x:v>0</x:v>
      </x:c>
      <x:c r="AA141" s="180" t="n">
        <x:f>IF(Z141&lt;=0,0,Z141*IFERROR(INDEX(Inputs!$E$15:$E$24,MATCH(4,Inputs!$K$15:$K$24,0)),0)/12)</x:f>
        <x:v>0</x:v>
      </x:c>
      <x:c r="AB141" s="180" t="n">
        <x:f>MIN(Z141+AA141,IF(Z141&gt;0,IFERROR(INDEX(Inputs!$H$15:$H$24,MATCH(4,Inputs!$K$15:$K$24,0)),0),0))</x:f>
        <x:v>0</x:v>
      </x:c>
      <x:c r="AC141" s="180" t="n">
        <x:f>MAX(0,Z141+AA141-AB141)</x:f>
        <x:v>0</x:v>
      </x:c>
      <x:c r="AD141" s="180" t="n">
        <x:f>MIN(AC141,MAX(0,$G141-SUM(K141,Q141,W141)))</x:f>
        <x:v>0</x:v>
      </x:c>
      <x:c r="AE141" s="180" t="n">
        <x:f>MAX(0,AC141-AD141)</x:f>
        <x:v>0</x:v>
      </x:c>
      <x:c r="AF141" s="180" t="n">
        <x:f>AK140</x:f>
        <x:v>0</x:v>
      </x:c>
      <x:c r="AG141" s="180" t="n">
        <x:f>IF(AF141&lt;=0,0,AF141*IFERROR(INDEX(Inputs!$E$15:$E$24,MATCH(5,Inputs!$K$15:$K$24,0)),0)/12)</x:f>
        <x:v>0</x:v>
      </x:c>
      <x:c r="AH141" s="180" t="n">
        <x:f>MIN(AF141+AG141,IF(AF141&gt;0,IFERROR(INDEX(Inputs!$H$15:$H$24,MATCH(5,Inputs!$K$15:$K$24,0)),0),0))</x:f>
        <x:v>0</x:v>
      </x:c>
      <x:c r="AI141" s="180" t="n">
        <x:f>MAX(0,AF141+AG141-AH141)</x:f>
        <x:v>0</x:v>
      </x:c>
      <x:c r="AJ141" s="180" t="n">
        <x:f>MIN(AI141,MAX(0,$G141-SUM(K141,Q141,W141,AC141)))</x:f>
        <x:v>0</x:v>
      </x:c>
      <x:c r="AK141" s="180" t="n">
        <x:f>MAX(0,AI141-AJ141)</x:f>
        <x:v>0</x:v>
      </x:c>
      <x:c r="AL141" s="180" t="n">
        <x:f>AQ140</x:f>
        <x:v>0</x:v>
      </x:c>
      <x:c r="AM141" s="180" t="n">
        <x:f>IF(AL141&lt;=0,0,AL141*IFERROR(INDEX(Inputs!$E$15:$E$24,MATCH(6,Inputs!$K$15:$K$24,0)),0)/12)</x:f>
        <x:v>0</x:v>
      </x:c>
      <x:c r="AN141" s="180" t="n">
        <x:f>MIN(AL141+AM141,IF(AL141&gt;0,IFERROR(INDEX(Inputs!$H$15:$H$24,MATCH(6,Inputs!$K$15:$K$24,0)),0),0))</x:f>
        <x:v>0</x:v>
      </x:c>
      <x:c r="AO141" s="180" t="n">
        <x:f>MAX(0,AL141+AM141-AN141)</x:f>
        <x:v>0</x:v>
      </x:c>
      <x:c r="AP141" s="180" t="n">
        <x:f>MIN(AO141,MAX(0,$G141-SUM(K141,Q141,W141,AC141,AI141)))</x:f>
        <x:v>0</x:v>
      </x:c>
      <x:c r="AQ141" s="180" t="n">
        <x:f>MAX(0,AO141-AP141)</x:f>
        <x:v>0</x:v>
      </x:c>
      <x:c r="AR141" s="180" t="n">
        <x:f>AW140</x:f>
        <x:v>0</x:v>
      </x:c>
      <x:c r="AS141" s="180" t="n">
        <x:f>IF(AR141&lt;=0,0,AR141*IFERROR(INDEX(Inputs!$E$15:$E$24,MATCH(7,Inputs!$K$15:$K$24,0)),0)/12)</x:f>
        <x:v>0</x:v>
      </x:c>
      <x:c r="AT141" s="180" t="n">
        <x:f>MIN(AR141+AS141,IF(AR141&gt;0,IFERROR(INDEX(Inputs!$H$15:$H$24,MATCH(7,Inputs!$K$15:$K$24,0)),0),0))</x:f>
        <x:v>0</x:v>
      </x:c>
      <x:c r="AU141" s="180" t="n">
        <x:f>MAX(0,AR141+AS141-AT141)</x:f>
        <x:v>0</x:v>
      </x:c>
      <x:c r="AV141" s="180" t="n">
        <x:f>MIN(AU141,MAX(0,$G141-SUM(K141,Q141,W141,AC141,AI141,AO141)))</x:f>
        <x:v>0</x:v>
      </x:c>
      <x:c r="AW141" s="180" t="n">
        <x:f>MAX(0,AU141-AV141)</x:f>
        <x:v>0</x:v>
      </x:c>
      <x:c r="AX141" s="180" t="n">
        <x:f>BC140</x:f>
        <x:v>0</x:v>
      </x:c>
      <x:c r="AY141" s="180" t="n">
        <x:f>IF(AX141&lt;=0,0,AX141*IFERROR(INDEX(Inputs!$E$15:$E$24,MATCH(8,Inputs!$K$15:$K$24,0)),0)/12)</x:f>
        <x:v>0</x:v>
      </x:c>
      <x:c r="AZ141" s="180" t="n">
        <x:f>MIN(AX141+AY141,IF(AX141&gt;0,IFERROR(INDEX(Inputs!$H$15:$H$24,MATCH(8,Inputs!$K$15:$K$24,0)),0),0))</x:f>
        <x:v>0</x:v>
      </x:c>
      <x:c r="BA141" s="180" t="n">
        <x:f>MAX(0,AX141+AY141-AZ141)</x:f>
        <x:v>0</x:v>
      </x:c>
      <x:c r="BB141" s="180" t="n">
        <x:f>MIN(BA141,MAX(0,$G141-SUM(K141,Q141,W141,AC141,AI141,AO141,AU141)))</x:f>
        <x:v>0</x:v>
      </x:c>
      <x:c r="BC141" s="180" t="n">
        <x:f>MAX(0,BA141-BB141)</x:f>
        <x:v>0</x:v>
      </x:c>
      <x:c r="BD141" s="180" t="n">
        <x:f>BI140</x:f>
        <x:v>0</x:v>
      </x:c>
      <x:c r="BE141" s="180" t="n">
        <x:f>IF(BD141&lt;=0,0,BD141*IFERROR(INDEX(Inputs!$E$15:$E$24,MATCH(9,Inputs!$K$15:$K$24,0)),0)/12)</x:f>
        <x:v>0</x:v>
      </x:c>
      <x:c r="BF141" s="180" t="n">
        <x:f>MIN(BD141+BE141,IF(BD141&gt;0,IFERROR(INDEX(Inputs!$H$15:$H$24,MATCH(9,Inputs!$K$15:$K$24,0)),0),0))</x:f>
        <x:v>0</x:v>
      </x:c>
      <x:c r="BG141" s="180" t="n">
        <x:f>MAX(0,BD141+BE141-BF141)</x:f>
        <x:v>0</x:v>
      </x:c>
      <x:c r="BH141" s="180" t="n">
        <x:f>MIN(BG141,MAX(0,$G141-SUM(K141,Q141,W141,AC141,AI141,AO141,AU141,BA141)))</x:f>
        <x:v>0</x:v>
      </x:c>
      <x:c r="BI141" s="180" t="n">
        <x:f>MAX(0,BG141-BH141)</x:f>
        <x:v>0</x:v>
      </x:c>
      <x:c r="BJ141" s="180" t="n">
        <x:f>BO140</x:f>
        <x:v>0</x:v>
      </x:c>
      <x:c r="BK141" s="180" t="n">
        <x:f>IF(BJ141&lt;=0,0,BJ141*IFERROR(INDEX(Inputs!$E$15:$E$24,MATCH(10,Inputs!$K$15:$K$24,0)),0)/12)</x:f>
        <x:v>0</x:v>
      </x:c>
      <x:c r="BL141" s="180" t="n">
        <x:f>MIN(BJ141+BK141,IF(BJ141&gt;0,IFERROR(INDEX(Inputs!$H$15:$H$24,MATCH(10,Inputs!$K$15:$K$24,0)),0),0))</x:f>
        <x:v>0</x:v>
      </x:c>
      <x:c r="BM141" s="180" t="n">
        <x:f>MAX(0,BJ141+BK141-BL141)</x:f>
        <x:v>0</x:v>
      </x:c>
      <x:c r="BN141" s="180" t="n">
        <x:f>MIN(BM141,MAX(0,$G141-SUM(K141,Q141,W141,AC141,AI141,AO141,AU141,BA141,BG141)))</x:f>
        <x:v>0</x:v>
      </x:c>
      <x:c r="BO141" s="192" t="n">
        <x:f>MAX(0,BM141-BN141)</x:f>
        <x:v>0</x:v>
      </x:c>
    </x:row>
    <x:row r="142">
      <x:c r="A142" s="191" t="n">
        <x:f>135</x:f>
        <x:v>135</x:v>
      </x:c>
      <x:c r="B142" s="178" t="n">
        <x:f>EDATE(Inputs!$B$4,A142-1)</x:f>
        <x:v>50298</x:v>
      </x:c>
      <x:c r="C142" s="182" t="n">
        <x:f>SUM(H142,N142,T142,Z142,AF142,AL142,AR142,AX142,BD142,BJ142)</x:f>
        <x:v>0</x:v>
      </x:c>
      <x:c r="D142" s="182" t="n">
        <x:f>SUM(I142,O142,U142,AA142,AG142,AM142,AS142,AY142,BE142,BK142)</x:f>
        <x:v>0</x:v>
      </x:c>
      <x:c r="E142" s="182" t="n">
        <x:f>SUM(J142,P142,V142,AB142,AH142,AN142,AT142,AZ142,BF142,BL142)+SUM(L142,R142,X142,AD142,AJ142,AP142,AV142,BB142,BH142,BN142)</x:f>
        <x:v>0</x:v>
      </x:c>
      <x:c r="F142" s="182" t="n">
        <x:f>SUM(M142,S142,Y142,AE142,AK142,AQ142,AW142,BC142,BI142,BO142)</x:f>
        <x:v>0</x:v>
      </x:c>
      <x:c r="G142" s="182" t="n">
        <x:f>MAX(0,Inputs!$B$12-SUM(J142,P142,V142,AB142,AH142,AN142,AT142,AZ142,BF142,BL142))</x:f>
        <x:v>1150</x:v>
      </x:c>
      <x:c r="H142" s="180" t="n">
        <x:f>M141</x:f>
        <x:v>0</x:v>
      </x:c>
      <x:c r="I142" s="180" t="n">
        <x:f>IF(H142&lt;=0,0,H142*IFERROR(INDEX(Inputs!$E$15:$E$24,MATCH(1,Inputs!$K$15:$K$24,0)),0)/12)</x:f>
        <x:v>0</x:v>
      </x:c>
      <x:c r="J142" s="180" t="n">
        <x:f>MIN(H142+I142,IF(H142&gt;0,IFERROR(INDEX(Inputs!$H$15:$H$24,MATCH(1,Inputs!$K$15:$K$24,0)),0),0))</x:f>
        <x:v>0</x:v>
      </x:c>
      <x:c r="K142" s="180" t="n">
        <x:f>MAX(0,H142+I142-J142)</x:f>
        <x:v>0</x:v>
      </x:c>
      <x:c r="L142" s="180" t="n">
        <x:f>MIN(K142,MAX(0,$G142-0))</x:f>
        <x:v>0</x:v>
      </x:c>
      <x:c r="M142" s="180" t="n">
        <x:f>MAX(0,K142-L142)</x:f>
        <x:v>0</x:v>
      </x:c>
      <x:c r="N142" s="180" t="n">
        <x:f>S141</x:f>
        <x:v>0</x:v>
      </x:c>
      <x:c r="O142" s="180" t="n">
        <x:f>IF(N142&lt;=0,0,N142*IFERROR(INDEX(Inputs!$E$15:$E$24,MATCH(2,Inputs!$K$15:$K$24,0)),0)/12)</x:f>
        <x:v>0</x:v>
      </x:c>
      <x:c r="P142" s="180" t="n">
        <x:f>MIN(N142+O142,IF(N142&gt;0,IFERROR(INDEX(Inputs!$H$15:$H$24,MATCH(2,Inputs!$K$15:$K$24,0)),0),0))</x:f>
        <x:v>0</x:v>
      </x:c>
      <x:c r="Q142" s="180" t="n">
        <x:f>MAX(0,N142+O142-P142)</x:f>
        <x:v>0</x:v>
      </x:c>
      <x:c r="R142" s="180" t="n">
        <x:f>MIN(Q142,MAX(0,$G142-SUM(K142)))</x:f>
        <x:v>0</x:v>
      </x:c>
      <x:c r="S142" s="180" t="n">
        <x:f>MAX(0,Q142-R142)</x:f>
        <x:v>0</x:v>
      </x:c>
      <x:c r="T142" s="180" t="n">
        <x:f>Y141</x:f>
        <x:v>0</x:v>
      </x:c>
      <x:c r="U142" s="180" t="n">
        <x:f>IF(T142&lt;=0,0,T142*IFERROR(INDEX(Inputs!$E$15:$E$24,MATCH(3,Inputs!$K$15:$K$24,0)),0)/12)</x:f>
        <x:v>0</x:v>
      </x:c>
      <x:c r="V142" s="180" t="n">
        <x:f>MIN(T142+U142,IF(T142&gt;0,IFERROR(INDEX(Inputs!$H$15:$H$24,MATCH(3,Inputs!$K$15:$K$24,0)),0),0))</x:f>
        <x:v>0</x:v>
      </x:c>
      <x:c r="W142" s="180" t="n">
        <x:f>MAX(0,T142+U142-V142)</x:f>
        <x:v>0</x:v>
      </x:c>
      <x:c r="X142" s="180" t="n">
        <x:f>MIN(W142,MAX(0,$G142-SUM(K142,Q142)))</x:f>
        <x:v>0</x:v>
      </x:c>
      <x:c r="Y142" s="180" t="n">
        <x:f>MAX(0,W142-X142)</x:f>
        <x:v>0</x:v>
      </x:c>
      <x:c r="Z142" s="180" t="n">
        <x:f>AE141</x:f>
        <x:v>0</x:v>
      </x:c>
      <x:c r="AA142" s="180" t="n">
        <x:f>IF(Z142&lt;=0,0,Z142*IFERROR(INDEX(Inputs!$E$15:$E$24,MATCH(4,Inputs!$K$15:$K$24,0)),0)/12)</x:f>
        <x:v>0</x:v>
      </x:c>
      <x:c r="AB142" s="180" t="n">
        <x:f>MIN(Z142+AA142,IF(Z142&gt;0,IFERROR(INDEX(Inputs!$H$15:$H$24,MATCH(4,Inputs!$K$15:$K$24,0)),0),0))</x:f>
        <x:v>0</x:v>
      </x:c>
      <x:c r="AC142" s="180" t="n">
        <x:f>MAX(0,Z142+AA142-AB142)</x:f>
        <x:v>0</x:v>
      </x:c>
      <x:c r="AD142" s="180" t="n">
        <x:f>MIN(AC142,MAX(0,$G142-SUM(K142,Q142,W142)))</x:f>
        <x:v>0</x:v>
      </x:c>
      <x:c r="AE142" s="180" t="n">
        <x:f>MAX(0,AC142-AD142)</x:f>
        <x:v>0</x:v>
      </x:c>
      <x:c r="AF142" s="180" t="n">
        <x:f>AK141</x:f>
        <x:v>0</x:v>
      </x:c>
      <x:c r="AG142" s="180" t="n">
        <x:f>IF(AF142&lt;=0,0,AF142*IFERROR(INDEX(Inputs!$E$15:$E$24,MATCH(5,Inputs!$K$15:$K$24,0)),0)/12)</x:f>
        <x:v>0</x:v>
      </x:c>
      <x:c r="AH142" s="180" t="n">
        <x:f>MIN(AF142+AG142,IF(AF142&gt;0,IFERROR(INDEX(Inputs!$H$15:$H$24,MATCH(5,Inputs!$K$15:$K$24,0)),0),0))</x:f>
        <x:v>0</x:v>
      </x:c>
      <x:c r="AI142" s="180" t="n">
        <x:f>MAX(0,AF142+AG142-AH142)</x:f>
        <x:v>0</x:v>
      </x:c>
      <x:c r="AJ142" s="180" t="n">
        <x:f>MIN(AI142,MAX(0,$G142-SUM(K142,Q142,W142,AC142)))</x:f>
        <x:v>0</x:v>
      </x:c>
      <x:c r="AK142" s="180" t="n">
        <x:f>MAX(0,AI142-AJ142)</x:f>
        <x:v>0</x:v>
      </x:c>
      <x:c r="AL142" s="180" t="n">
        <x:f>AQ141</x:f>
        <x:v>0</x:v>
      </x:c>
      <x:c r="AM142" s="180" t="n">
        <x:f>IF(AL142&lt;=0,0,AL142*IFERROR(INDEX(Inputs!$E$15:$E$24,MATCH(6,Inputs!$K$15:$K$24,0)),0)/12)</x:f>
        <x:v>0</x:v>
      </x:c>
      <x:c r="AN142" s="180" t="n">
        <x:f>MIN(AL142+AM142,IF(AL142&gt;0,IFERROR(INDEX(Inputs!$H$15:$H$24,MATCH(6,Inputs!$K$15:$K$24,0)),0),0))</x:f>
        <x:v>0</x:v>
      </x:c>
      <x:c r="AO142" s="180" t="n">
        <x:f>MAX(0,AL142+AM142-AN142)</x:f>
        <x:v>0</x:v>
      </x:c>
      <x:c r="AP142" s="180" t="n">
        <x:f>MIN(AO142,MAX(0,$G142-SUM(K142,Q142,W142,AC142,AI142)))</x:f>
        <x:v>0</x:v>
      </x:c>
      <x:c r="AQ142" s="180" t="n">
        <x:f>MAX(0,AO142-AP142)</x:f>
        <x:v>0</x:v>
      </x:c>
      <x:c r="AR142" s="180" t="n">
        <x:f>AW141</x:f>
        <x:v>0</x:v>
      </x:c>
      <x:c r="AS142" s="180" t="n">
        <x:f>IF(AR142&lt;=0,0,AR142*IFERROR(INDEX(Inputs!$E$15:$E$24,MATCH(7,Inputs!$K$15:$K$24,0)),0)/12)</x:f>
        <x:v>0</x:v>
      </x:c>
      <x:c r="AT142" s="180" t="n">
        <x:f>MIN(AR142+AS142,IF(AR142&gt;0,IFERROR(INDEX(Inputs!$H$15:$H$24,MATCH(7,Inputs!$K$15:$K$24,0)),0),0))</x:f>
        <x:v>0</x:v>
      </x:c>
      <x:c r="AU142" s="180" t="n">
        <x:f>MAX(0,AR142+AS142-AT142)</x:f>
        <x:v>0</x:v>
      </x:c>
      <x:c r="AV142" s="180" t="n">
        <x:f>MIN(AU142,MAX(0,$G142-SUM(K142,Q142,W142,AC142,AI142,AO142)))</x:f>
        <x:v>0</x:v>
      </x:c>
      <x:c r="AW142" s="180" t="n">
        <x:f>MAX(0,AU142-AV142)</x:f>
        <x:v>0</x:v>
      </x:c>
      <x:c r="AX142" s="180" t="n">
        <x:f>BC141</x:f>
        <x:v>0</x:v>
      </x:c>
      <x:c r="AY142" s="180" t="n">
        <x:f>IF(AX142&lt;=0,0,AX142*IFERROR(INDEX(Inputs!$E$15:$E$24,MATCH(8,Inputs!$K$15:$K$24,0)),0)/12)</x:f>
        <x:v>0</x:v>
      </x:c>
      <x:c r="AZ142" s="180" t="n">
        <x:f>MIN(AX142+AY142,IF(AX142&gt;0,IFERROR(INDEX(Inputs!$H$15:$H$24,MATCH(8,Inputs!$K$15:$K$24,0)),0),0))</x:f>
        <x:v>0</x:v>
      </x:c>
      <x:c r="BA142" s="180" t="n">
        <x:f>MAX(0,AX142+AY142-AZ142)</x:f>
        <x:v>0</x:v>
      </x:c>
      <x:c r="BB142" s="180" t="n">
        <x:f>MIN(BA142,MAX(0,$G142-SUM(K142,Q142,W142,AC142,AI142,AO142,AU142)))</x:f>
        <x:v>0</x:v>
      </x:c>
      <x:c r="BC142" s="180" t="n">
        <x:f>MAX(0,BA142-BB142)</x:f>
        <x:v>0</x:v>
      </x:c>
      <x:c r="BD142" s="180" t="n">
        <x:f>BI141</x:f>
        <x:v>0</x:v>
      </x:c>
      <x:c r="BE142" s="180" t="n">
        <x:f>IF(BD142&lt;=0,0,BD142*IFERROR(INDEX(Inputs!$E$15:$E$24,MATCH(9,Inputs!$K$15:$K$24,0)),0)/12)</x:f>
        <x:v>0</x:v>
      </x:c>
      <x:c r="BF142" s="180" t="n">
        <x:f>MIN(BD142+BE142,IF(BD142&gt;0,IFERROR(INDEX(Inputs!$H$15:$H$24,MATCH(9,Inputs!$K$15:$K$24,0)),0),0))</x:f>
        <x:v>0</x:v>
      </x:c>
      <x:c r="BG142" s="180" t="n">
        <x:f>MAX(0,BD142+BE142-BF142)</x:f>
        <x:v>0</x:v>
      </x:c>
      <x:c r="BH142" s="180" t="n">
        <x:f>MIN(BG142,MAX(0,$G142-SUM(K142,Q142,W142,AC142,AI142,AO142,AU142,BA142)))</x:f>
        <x:v>0</x:v>
      </x:c>
      <x:c r="BI142" s="180" t="n">
        <x:f>MAX(0,BG142-BH142)</x:f>
        <x:v>0</x:v>
      </x:c>
      <x:c r="BJ142" s="180" t="n">
        <x:f>BO141</x:f>
        <x:v>0</x:v>
      </x:c>
      <x:c r="BK142" s="180" t="n">
        <x:f>IF(BJ142&lt;=0,0,BJ142*IFERROR(INDEX(Inputs!$E$15:$E$24,MATCH(10,Inputs!$K$15:$K$24,0)),0)/12)</x:f>
        <x:v>0</x:v>
      </x:c>
      <x:c r="BL142" s="180" t="n">
        <x:f>MIN(BJ142+BK142,IF(BJ142&gt;0,IFERROR(INDEX(Inputs!$H$15:$H$24,MATCH(10,Inputs!$K$15:$K$24,0)),0),0))</x:f>
        <x:v>0</x:v>
      </x:c>
      <x:c r="BM142" s="180" t="n">
        <x:f>MAX(0,BJ142+BK142-BL142)</x:f>
        <x:v>0</x:v>
      </x:c>
      <x:c r="BN142" s="180" t="n">
        <x:f>MIN(BM142,MAX(0,$G142-SUM(K142,Q142,W142,AC142,AI142,AO142,AU142,BA142,BG142)))</x:f>
        <x:v>0</x:v>
      </x:c>
      <x:c r="BO142" s="192" t="n">
        <x:f>MAX(0,BM142-BN142)</x:f>
        <x:v>0</x:v>
      </x:c>
    </x:row>
    <x:row r="143">
      <x:c r="A143" s="191" t="n">
        <x:f>136</x:f>
        <x:v>136</x:v>
      </x:c>
      <x:c r="B143" s="178" t="n">
        <x:f>EDATE(Inputs!$B$4,A143-1)</x:f>
        <x:v>50328</x:v>
      </x:c>
      <x:c r="C143" s="182" t="n">
        <x:f>SUM(H143,N143,T143,Z143,AF143,AL143,AR143,AX143,BD143,BJ143)</x:f>
        <x:v>0</x:v>
      </x:c>
      <x:c r="D143" s="182" t="n">
        <x:f>SUM(I143,O143,U143,AA143,AG143,AM143,AS143,AY143,BE143,BK143)</x:f>
        <x:v>0</x:v>
      </x:c>
      <x:c r="E143" s="182" t="n">
        <x:f>SUM(J143,P143,V143,AB143,AH143,AN143,AT143,AZ143,BF143,BL143)+SUM(L143,R143,X143,AD143,AJ143,AP143,AV143,BB143,BH143,BN143)</x:f>
        <x:v>0</x:v>
      </x:c>
      <x:c r="F143" s="182" t="n">
        <x:f>SUM(M143,S143,Y143,AE143,AK143,AQ143,AW143,BC143,BI143,BO143)</x:f>
        <x:v>0</x:v>
      </x:c>
      <x:c r="G143" s="182" t="n">
        <x:f>MAX(0,Inputs!$B$12-SUM(J143,P143,V143,AB143,AH143,AN143,AT143,AZ143,BF143,BL143))</x:f>
        <x:v>1150</x:v>
      </x:c>
      <x:c r="H143" s="180" t="n">
        <x:f>M142</x:f>
        <x:v>0</x:v>
      </x:c>
      <x:c r="I143" s="180" t="n">
        <x:f>IF(H143&lt;=0,0,H143*IFERROR(INDEX(Inputs!$E$15:$E$24,MATCH(1,Inputs!$K$15:$K$24,0)),0)/12)</x:f>
        <x:v>0</x:v>
      </x:c>
      <x:c r="J143" s="180" t="n">
        <x:f>MIN(H143+I143,IF(H143&gt;0,IFERROR(INDEX(Inputs!$H$15:$H$24,MATCH(1,Inputs!$K$15:$K$24,0)),0),0))</x:f>
        <x:v>0</x:v>
      </x:c>
      <x:c r="K143" s="180" t="n">
        <x:f>MAX(0,H143+I143-J143)</x:f>
        <x:v>0</x:v>
      </x:c>
      <x:c r="L143" s="180" t="n">
        <x:f>MIN(K143,MAX(0,$G143-0))</x:f>
        <x:v>0</x:v>
      </x:c>
      <x:c r="M143" s="180" t="n">
        <x:f>MAX(0,K143-L143)</x:f>
        <x:v>0</x:v>
      </x:c>
      <x:c r="N143" s="180" t="n">
        <x:f>S142</x:f>
        <x:v>0</x:v>
      </x:c>
      <x:c r="O143" s="180" t="n">
        <x:f>IF(N143&lt;=0,0,N143*IFERROR(INDEX(Inputs!$E$15:$E$24,MATCH(2,Inputs!$K$15:$K$24,0)),0)/12)</x:f>
        <x:v>0</x:v>
      </x:c>
      <x:c r="P143" s="180" t="n">
        <x:f>MIN(N143+O143,IF(N143&gt;0,IFERROR(INDEX(Inputs!$H$15:$H$24,MATCH(2,Inputs!$K$15:$K$24,0)),0),0))</x:f>
        <x:v>0</x:v>
      </x:c>
      <x:c r="Q143" s="180" t="n">
        <x:f>MAX(0,N143+O143-P143)</x:f>
        <x:v>0</x:v>
      </x:c>
      <x:c r="R143" s="180" t="n">
        <x:f>MIN(Q143,MAX(0,$G143-SUM(K143)))</x:f>
        <x:v>0</x:v>
      </x:c>
      <x:c r="S143" s="180" t="n">
        <x:f>MAX(0,Q143-R143)</x:f>
        <x:v>0</x:v>
      </x:c>
      <x:c r="T143" s="180" t="n">
        <x:f>Y142</x:f>
        <x:v>0</x:v>
      </x:c>
      <x:c r="U143" s="180" t="n">
        <x:f>IF(T143&lt;=0,0,T143*IFERROR(INDEX(Inputs!$E$15:$E$24,MATCH(3,Inputs!$K$15:$K$24,0)),0)/12)</x:f>
        <x:v>0</x:v>
      </x:c>
      <x:c r="V143" s="180" t="n">
        <x:f>MIN(T143+U143,IF(T143&gt;0,IFERROR(INDEX(Inputs!$H$15:$H$24,MATCH(3,Inputs!$K$15:$K$24,0)),0),0))</x:f>
        <x:v>0</x:v>
      </x:c>
      <x:c r="W143" s="180" t="n">
        <x:f>MAX(0,T143+U143-V143)</x:f>
        <x:v>0</x:v>
      </x:c>
      <x:c r="X143" s="180" t="n">
        <x:f>MIN(W143,MAX(0,$G143-SUM(K143,Q143)))</x:f>
        <x:v>0</x:v>
      </x:c>
      <x:c r="Y143" s="180" t="n">
        <x:f>MAX(0,W143-X143)</x:f>
        <x:v>0</x:v>
      </x:c>
      <x:c r="Z143" s="180" t="n">
        <x:f>AE142</x:f>
        <x:v>0</x:v>
      </x:c>
      <x:c r="AA143" s="180" t="n">
        <x:f>IF(Z143&lt;=0,0,Z143*IFERROR(INDEX(Inputs!$E$15:$E$24,MATCH(4,Inputs!$K$15:$K$24,0)),0)/12)</x:f>
        <x:v>0</x:v>
      </x:c>
      <x:c r="AB143" s="180" t="n">
        <x:f>MIN(Z143+AA143,IF(Z143&gt;0,IFERROR(INDEX(Inputs!$H$15:$H$24,MATCH(4,Inputs!$K$15:$K$24,0)),0),0))</x:f>
        <x:v>0</x:v>
      </x:c>
      <x:c r="AC143" s="180" t="n">
        <x:f>MAX(0,Z143+AA143-AB143)</x:f>
        <x:v>0</x:v>
      </x:c>
      <x:c r="AD143" s="180" t="n">
        <x:f>MIN(AC143,MAX(0,$G143-SUM(K143,Q143,W143)))</x:f>
        <x:v>0</x:v>
      </x:c>
      <x:c r="AE143" s="180" t="n">
        <x:f>MAX(0,AC143-AD143)</x:f>
        <x:v>0</x:v>
      </x:c>
      <x:c r="AF143" s="180" t="n">
        <x:f>AK142</x:f>
        <x:v>0</x:v>
      </x:c>
      <x:c r="AG143" s="180" t="n">
        <x:f>IF(AF143&lt;=0,0,AF143*IFERROR(INDEX(Inputs!$E$15:$E$24,MATCH(5,Inputs!$K$15:$K$24,0)),0)/12)</x:f>
        <x:v>0</x:v>
      </x:c>
      <x:c r="AH143" s="180" t="n">
        <x:f>MIN(AF143+AG143,IF(AF143&gt;0,IFERROR(INDEX(Inputs!$H$15:$H$24,MATCH(5,Inputs!$K$15:$K$24,0)),0),0))</x:f>
        <x:v>0</x:v>
      </x:c>
      <x:c r="AI143" s="180" t="n">
        <x:f>MAX(0,AF143+AG143-AH143)</x:f>
        <x:v>0</x:v>
      </x:c>
      <x:c r="AJ143" s="180" t="n">
        <x:f>MIN(AI143,MAX(0,$G143-SUM(K143,Q143,W143,AC143)))</x:f>
        <x:v>0</x:v>
      </x:c>
      <x:c r="AK143" s="180" t="n">
        <x:f>MAX(0,AI143-AJ143)</x:f>
        <x:v>0</x:v>
      </x:c>
      <x:c r="AL143" s="180" t="n">
        <x:f>AQ142</x:f>
        <x:v>0</x:v>
      </x:c>
      <x:c r="AM143" s="180" t="n">
        <x:f>IF(AL143&lt;=0,0,AL143*IFERROR(INDEX(Inputs!$E$15:$E$24,MATCH(6,Inputs!$K$15:$K$24,0)),0)/12)</x:f>
        <x:v>0</x:v>
      </x:c>
      <x:c r="AN143" s="180" t="n">
        <x:f>MIN(AL143+AM143,IF(AL143&gt;0,IFERROR(INDEX(Inputs!$H$15:$H$24,MATCH(6,Inputs!$K$15:$K$24,0)),0),0))</x:f>
        <x:v>0</x:v>
      </x:c>
      <x:c r="AO143" s="180" t="n">
        <x:f>MAX(0,AL143+AM143-AN143)</x:f>
        <x:v>0</x:v>
      </x:c>
      <x:c r="AP143" s="180" t="n">
        <x:f>MIN(AO143,MAX(0,$G143-SUM(K143,Q143,W143,AC143,AI143)))</x:f>
        <x:v>0</x:v>
      </x:c>
      <x:c r="AQ143" s="180" t="n">
        <x:f>MAX(0,AO143-AP143)</x:f>
        <x:v>0</x:v>
      </x:c>
      <x:c r="AR143" s="180" t="n">
        <x:f>AW142</x:f>
        <x:v>0</x:v>
      </x:c>
      <x:c r="AS143" s="180" t="n">
        <x:f>IF(AR143&lt;=0,0,AR143*IFERROR(INDEX(Inputs!$E$15:$E$24,MATCH(7,Inputs!$K$15:$K$24,0)),0)/12)</x:f>
        <x:v>0</x:v>
      </x:c>
      <x:c r="AT143" s="180" t="n">
        <x:f>MIN(AR143+AS143,IF(AR143&gt;0,IFERROR(INDEX(Inputs!$H$15:$H$24,MATCH(7,Inputs!$K$15:$K$24,0)),0),0))</x:f>
        <x:v>0</x:v>
      </x:c>
      <x:c r="AU143" s="180" t="n">
        <x:f>MAX(0,AR143+AS143-AT143)</x:f>
        <x:v>0</x:v>
      </x:c>
      <x:c r="AV143" s="180" t="n">
        <x:f>MIN(AU143,MAX(0,$G143-SUM(K143,Q143,W143,AC143,AI143,AO143)))</x:f>
        <x:v>0</x:v>
      </x:c>
      <x:c r="AW143" s="180" t="n">
        <x:f>MAX(0,AU143-AV143)</x:f>
        <x:v>0</x:v>
      </x:c>
      <x:c r="AX143" s="180" t="n">
        <x:f>BC142</x:f>
        <x:v>0</x:v>
      </x:c>
      <x:c r="AY143" s="180" t="n">
        <x:f>IF(AX143&lt;=0,0,AX143*IFERROR(INDEX(Inputs!$E$15:$E$24,MATCH(8,Inputs!$K$15:$K$24,0)),0)/12)</x:f>
        <x:v>0</x:v>
      </x:c>
      <x:c r="AZ143" s="180" t="n">
        <x:f>MIN(AX143+AY143,IF(AX143&gt;0,IFERROR(INDEX(Inputs!$H$15:$H$24,MATCH(8,Inputs!$K$15:$K$24,0)),0),0))</x:f>
        <x:v>0</x:v>
      </x:c>
      <x:c r="BA143" s="180" t="n">
        <x:f>MAX(0,AX143+AY143-AZ143)</x:f>
        <x:v>0</x:v>
      </x:c>
      <x:c r="BB143" s="180" t="n">
        <x:f>MIN(BA143,MAX(0,$G143-SUM(K143,Q143,W143,AC143,AI143,AO143,AU143)))</x:f>
        <x:v>0</x:v>
      </x:c>
      <x:c r="BC143" s="180" t="n">
        <x:f>MAX(0,BA143-BB143)</x:f>
        <x:v>0</x:v>
      </x:c>
      <x:c r="BD143" s="180" t="n">
        <x:f>BI142</x:f>
        <x:v>0</x:v>
      </x:c>
      <x:c r="BE143" s="180" t="n">
        <x:f>IF(BD143&lt;=0,0,BD143*IFERROR(INDEX(Inputs!$E$15:$E$24,MATCH(9,Inputs!$K$15:$K$24,0)),0)/12)</x:f>
        <x:v>0</x:v>
      </x:c>
      <x:c r="BF143" s="180" t="n">
        <x:f>MIN(BD143+BE143,IF(BD143&gt;0,IFERROR(INDEX(Inputs!$H$15:$H$24,MATCH(9,Inputs!$K$15:$K$24,0)),0),0))</x:f>
        <x:v>0</x:v>
      </x:c>
      <x:c r="BG143" s="180" t="n">
        <x:f>MAX(0,BD143+BE143-BF143)</x:f>
        <x:v>0</x:v>
      </x:c>
      <x:c r="BH143" s="180" t="n">
        <x:f>MIN(BG143,MAX(0,$G143-SUM(K143,Q143,W143,AC143,AI143,AO143,AU143,BA143)))</x:f>
        <x:v>0</x:v>
      </x:c>
      <x:c r="BI143" s="180" t="n">
        <x:f>MAX(0,BG143-BH143)</x:f>
        <x:v>0</x:v>
      </x:c>
      <x:c r="BJ143" s="180" t="n">
        <x:f>BO142</x:f>
        <x:v>0</x:v>
      </x:c>
      <x:c r="BK143" s="180" t="n">
        <x:f>IF(BJ143&lt;=0,0,BJ143*IFERROR(INDEX(Inputs!$E$15:$E$24,MATCH(10,Inputs!$K$15:$K$24,0)),0)/12)</x:f>
        <x:v>0</x:v>
      </x:c>
      <x:c r="BL143" s="180" t="n">
        <x:f>MIN(BJ143+BK143,IF(BJ143&gt;0,IFERROR(INDEX(Inputs!$H$15:$H$24,MATCH(10,Inputs!$K$15:$K$24,0)),0),0))</x:f>
        <x:v>0</x:v>
      </x:c>
      <x:c r="BM143" s="180" t="n">
        <x:f>MAX(0,BJ143+BK143-BL143)</x:f>
        <x:v>0</x:v>
      </x:c>
      <x:c r="BN143" s="180" t="n">
        <x:f>MIN(BM143,MAX(0,$G143-SUM(K143,Q143,W143,AC143,AI143,AO143,AU143,BA143,BG143)))</x:f>
        <x:v>0</x:v>
      </x:c>
      <x:c r="BO143" s="192" t="n">
        <x:f>MAX(0,BM143-BN143)</x:f>
        <x:v>0</x:v>
      </x:c>
    </x:row>
    <x:row r="144">
      <x:c r="A144" s="191" t="n">
        <x:f>137</x:f>
        <x:v>137</x:v>
      </x:c>
      <x:c r="B144" s="178" t="n">
        <x:f>EDATE(Inputs!$B$4,A144-1)</x:f>
        <x:v>50359</x:v>
      </x:c>
      <x:c r="C144" s="182" t="n">
        <x:f>SUM(H144,N144,T144,Z144,AF144,AL144,AR144,AX144,BD144,BJ144)</x:f>
        <x:v>0</x:v>
      </x:c>
      <x:c r="D144" s="182" t="n">
        <x:f>SUM(I144,O144,U144,AA144,AG144,AM144,AS144,AY144,BE144,BK144)</x:f>
        <x:v>0</x:v>
      </x:c>
      <x:c r="E144" s="182" t="n">
        <x:f>SUM(J144,P144,V144,AB144,AH144,AN144,AT144,AZ144,BF144,BL144)+SUM(L144,R144,X144,AD144,AJ144,AP144,AV144,BB144,BH144,BN144)</x:f>
        <x:v>0</x:v>
      </x:c>
      <x:c r="F144" s="182" t="n">
        <x:f>SUM(M144,S144,Y144,AE144,AK144,AQ144,AW144,BC144,BI144,BO144)</x:f>
        <x:v>0</x:v>
      </x:c>
      <x:c r="G144" s="182" t="n">
        <x:f>MAX(0,Inputs!$B$12-SUM(J144,P144,V144,AB144,AH144,AN144,AT144,AZ144,BF144,BL144))</x:f>
        <x:v>1150</x:v>
      </x:c>
      <x:c r="H144" s="180" t="n">
        <x:f>M143</x:f>
        <x:v>0</x:v>
      </x:c>
      <x:c r="I144" s="180" t="n">
        <x:f>IF(H144&lt;=0,0,H144*IFERROR(INDEX(Inputs!$E$15:$E$24,MATCH(1,Inputs!$K$15:$K$24,0)),0)/12)</x:f>
        <x:v>0</x:v>
      </x:c>
      <x:c r="J144" s="180" t="n">
        <x:f>MIN(H144+I144,IF(H144&gt;0,IFERROR(INDEX(Inputs!$H$15:$H$24,MATCH(1,Inputs!$K$15:$K$24,0)),0),0))</x:f>
        <x:v>0</x:v>
      </x:c>
      <x:c r="K144" s="180" t="n">
        <x:f>MAX(0,H144+I144-J144)</x:f>
        <x:v>0</x:v>
      </x:c>
      <x:c r="L144" s="180" t="n">
        <x:f>MIN(K144,MAX(0,$G144-0))</x:f>
        <x:v>0</x:v>
      </x:c>
      <x:c r="M144" s="180" t="n">
        <x:f>MAX(0,K144-L144)</x:f>
        <x:v>0</x:v>
      </x:c>
      <x:c r="N144" s="180" t="n">
        <x:f>S143</x:f>
        <x:v>0</x:v>
      </x:c>
      <x:c r="O144" s="180" t="n">
        <x:f>IF(N144&lt;=0,0,N144*IFERROR(INDEX(Inputs!$E$15:$E$24,MATCH(2,Inputs!$K$15:$K$24,0)),0)/12)</x:f>
        <x:v>0</x:v>
      </x:c>
      <x:c r="P144" s="180" t="n">
        <x:f>MIN(N144+O144,IF(N144&gt;0,IFERROR(INDEX(Inputs!$H$15:$H$24,MATCH(2,Inputs!$K$15:$K$24,0)),0),0))</x:f>
        <x:v>0</x:v>
      </x:c>
      <x:c r="Q144" s="180" t="n">
        <x:f>MAX(0,N144+O144-P144)</x:f>
        <x:v>0</x:v>
      </x:c>
      <x:c r="R144" s="180" t="n">
        <x:f>MIN(Q144,MAX(0,$G144-SUM(K144)))</x:f>
        <x:v>0</x:v>
      </x:c>
      <x:c r="S144" s="180" t="n">
        <x:f>MAX(0,Q144-R144)</x:f>
        <x:v>0</x:v>
      </x:c>
      <x:c r="T144" s="180" t="n">
        <x:f>Y143</x:f>
        <x:v>0</x:v>
      </x:c>
      <x:c r="U144" s="180" t="n">
        <x:f>IF(T144&lt;=0,0,T144*IFERROR(INDEX(Inputs!$E$15:$E$24,MATCH(3,Inputs!$K$15:$K$24,0)),0)/12)</x:f>
        <x:v>0</x:v>
      </x:c>
      <x:c r="V144" s="180" t="n">
        <x:f>MIN(T144+U144,IF(T144&gt;0,IFERROR(INDEX(Inputs!$H$15:$H$24,MATCH(3,Inputs!$K$15:$K$24,0)),0),0))</x:f>
        <x:v>0</x:v>
      </x:c>
      <x:c r="W144" s="180" t="n">
        <x:f>MAX(0,T144+U144-V144)</x:f>
        <x:v>0</x:v>
      </x:c>
      <x:c r="X144" s="180" t="n">
        <x:f>MIN(W144,MAX(0,$G144-SUM(K144,Q144)))</x:f>
        <x:v>0</x:v>
      </x:c>
      <x:c r="Y144" s="180" t="n">
        <x:f>MAX(0,W144-X144)</x:f>
        <x:v>0</x:v>
      </x:c>
      <x:c r="Z144" s="180" t="n">
        <x:f>AE143</x:f>
        <x:v>0</x:v>
      </x:c>
      <x:c r="AA144" s="180" t="n">
        <x:f>IF(Z144&lt;=0,0,Z144*IFERROR(INDEX(Inputs!$E$15:$E$24,MATCH(4,Inputs!$K$15:$K$24,0)),0)/12)</x:f>
        <x:v>0</x:v>
      </x:c>
      <x:c r="AB144" s="180" t="n">
        <x:f>MIN(Z144+AA144,IF(Z144&gt;0,IFERROR(INDEX(Inputs!$H$15:$H$24,MATCH(4,Inputs!$K$15:$K$24,0)),0),0))</x:f>
        <x:v>0</x:v>
      </x:c>
      <x:c r="AC144" s="180" t="n">
        <x:f>MAX(0,Z144+AA144-AB144)</x:f>
        <x:v>0</x:v>
      </x:c>
      <x:c r="AD144" s="180" t="n">
        <x:f>MIN(AC144,MAX(0,$G144-SUM(K144,Q144,W144)))</x:f>
        <x:v>0</x:v>
      </x:c>
      <x:c r="AE144" s="180" t="n">
        <x:f>MAX(0,AC144-AD144)</x:f>
        <x:v>0</x:v>
      </x:c>
      <x:c r="AF144" s="180" t="n">
        <x:f>AK143</x:f>
        <x:v>0</x:v>
      </x:c>
      <x:c r="AG144" s="180" t="n">
        <x:f>IF(AF144&lt;=0,0,AF144*IFERROR(INDEX(Inputs!$E$15:$E$24,MATCH(5,Inputs!$K$15:$K$24,0)),0)/12)</x:f>
        <x:v>0</x:v>
      </x:c>
      <x:c r="AH144" s="180" t="n">
        <x:f>MIN(AF144+AG144,IF(AF144&gt;0,IFERROR(INDEX(Inputs!$H$15:$H$24,MATCH(5,Inputs!$K$15:$K$24,0)),0),0))</x:f>
        <x:v>0</x:v>
      </x:c>
      <x:c r="AI144" s="180" t="n">
        <x:f>MAX(0,AF144+AG144-AH144)</x:f>
        <x:v>0</x:v>
      </x:c>
      <x:c r="AJ144" s="180" t="n">
        <x:f>MIN(AI144,MAX(0,$G144-SUM(K144,Q144,W144,AC144)))</x:f>
        <x:v>0</x:v>
      </x:c>
      <x:c r="AK144" s="180" t="n">
        <x:f>MAX(0,AI144-AJ144)</x:f>
        <x:v>0</x:v>
      </x:c>
      <x:c r="AL144" s="180" t="n">
        <x:f>AQ143</x:f>
        <x:v>0</x:v>
      </x:c>
      <x:c r="AM144" s="180" t="n">
        <x:f>IF(AL144&lt;=0,0,AL144*IFERROR(INDEX(Inputs!$E$15:$E$24,MATCH(6,Inputs!$K$15:$K$24,0)),0)/12)</x:f>
        <x:v>0</x:v>
      </x:c>
      <x:c r="AN144" s="180" t="n">
        <x:f>MIN(AL144+AM144,IF(AL144&gt;0,IFERROR(INDEX(Inputs!$H$15:$H$24,MATCH(6,Inputs!$K$15:$K$24,0)),0),0))</x:f>
        <x:v>0</x:v>
      </x:c>
      <x:c r="AO144" s="180" t="n">
        <x:f>MAX(0,AL144+AM144-AN144)</x:f>
        <x:v>0</x:v>
      </x:c>
      <x:c r="AP144" s="180" t="n">
        <x:f>MIN(AO144,MAX(0,$G144-SUM(K144,Q144,W144,AC144,AI144)))</x:f>
        <x:v>0</x:v>
      </x:c>
      <x:c r="AQ144" s="180" t="n">
        <x:f>MAX(0,AO144-AP144)</x:f>
        <x:v>0</x:v>
      </x:c>
      <x:c r="AR144" s="180" t="n">
        <x:f>AW143</x:f>
        <x:v>0</x:v>
      </x:c>
      <x:c r="AS144" s="180" t="n">
        <x:f>IF(AR144&lt;=0,0,AR144*IFERROR(INDEX(Inputs!$E$15:$E$24,MATCH(7,Inputs!$K$15:$K$24,0)),0)/12)</x:f>
        <x:v>0</x:v>
      </x:c>
      <x:c r="AT144" s="180" t="n">
        <x:f>MIN(AR144+AS144,IF(AR144&gt;0,IFERROR(INDEX(Inputs!$H$15:$H$24,MATCH(7,Inputs!$K$15:$K$24,0)),0),0))</x:f>
        <x:v>0</x:v>
      </x:c>
      <x:c r="AU144" s="180" t="n">
        <x:f>MAX(0,AR144+AS144-AT144)</x:f>
        <x:v>0</x:v>
      </x:c>
      <x:c r="AV144" s="180" t="n">
        <x:f>MIN(AU144,MAX(0,$G144-SUM(K144,Q144,W144,AC144,AI144,AO144)))</x:f>
        <x:v>0</x:v>
      </x:c>
      <x:c r="AW144" s="180" t="n">
        <x:f>MAX(0,AU144-AV144)</x:f>
        <x:v>0</x:v>
      </x:c>
      <x:c r="AX144" s="180" t="n">
        <x:f>BC143</x:f>
        <x:v>0</x:v>
      </x:c>
      <x:c r="AY144" s="180" t="n">
        <x:f>IF(AX144&lt;=0,0,AX144*IFERROR(INDEX(Inputs!$E$15:$E$24,MATCH(8,Inputs!$K$15:$K$24,0)),0)/12)</x:f>
        <x:v>0</x:v>
      </x:c>
      <x:c r="AZ144" s="180" t="n">
        <x:f>MIN(AX144+AY144,IF(AX144&gt;0,IFERROR(INDEX(Inputs!$H$15:$H$24,MATCH(8,Inputs!$K$15:$K$24,0)),0),0))</x:f>
        <x:v>0</x:v>
      </x:c>
      <x:c r="BA144" s="180" t="n">
        <x:f>MAX(0,AX144+AY144-AZ144)</x:f>
        <x:v>0</x:v>
      </x:c>
      <x:c r="BB144" s="180" t="n">
        <x:f>MIN(BA144,MAX(0,$G144-SUM(K144,Q144,W144,AC144,AI144,AO144,AU144)))</x:f>
        <x:v>0</x:v>
      </x:c>
      <x:c r="BC144" s="180" t="n">
        <x:f>MAX(0,BA144-BB144)</x:f>
        <x:v>0</x:v>
      </x:c>
      <x:c r="BD144" s="180" t="n">
        <x:f>BI143</x:f>
        <x:v>0</x:v>
      </x:c>
      <x:c r="BE144" s="180" t="n">
        <x:f>IF(BD144&lt;=0,0,BD144*IFERROR(INDEX(Inputs!$E$15:$E$24,MATCH(9,Inputs!$K$15:$K$24,0)),0)/12)</x:f>
        <x:v>0</x:v>
      </x:c>
      <x:c r="BF144" s="180" t="n">
        <x:f>MIN(BD144+BE144,IF(BD144&gt;0,IFERROR(INDEX(Inputs!$H$15:$H$24,MATCH(9,Inputs!$K$15:$K$24,0)),0),0))</x:f>
        <x:v>0</x:v>
      </x:c>
      <x:c r="BG144" s="180" t="n">
        <x:f>MAX(0,BD144+BE144-BF144)</x:f>
        <x:v>0</x:v>
      </x:c>
      <x:c r="BH144" s="180" t="n">
        <x:f>MIN(BG144,MAX(0,$G144-SUM(K144,Q144,W144,AC144,AI144,AO144,AU144,BA144)))</x:f>
        <x:v>0</x:v>
      </x:c>
      <x:c r="BI144" s="180" t="n">
        <x:f>MAX(0,BG144-BH144)</x:f>
        <x:v>0</x:v>
      </x:c>
      <x:c r="BJ144" s="180" t="n">
        <x:f>BO143</x:f>
        <x:v>0</x:v>
      </x:c>
      <x:c r="BK144" s="180" t="n">
        <x:f>IF(BJ144&lt;=0,0,BJ144*IFERROR(INDEX(Inputs!$E$15:$E$24,MATCH(10,Inputs!$K$15:$K$24,0)),0)/12)</x:f>
        <x:v>0</x:v>
      </x:c>
      <x:c r="BL144" s="180" t="n">
        <x:f>MIN(BJ144+BK144,IF(BJ144&gt;0,IFERROR(INDEX(Inputs!$H$15:$H$24,MATCH(10,Inputs!$K$15:$K$24,0)),0),0))</x:f>
        <x:v>0</x:v>
      </x:c>
      <x:c r="BM144" s="180" t="n">
        <x:f>MAX(0,BJ144+BK144-BL144)</x:f>
        <x:v>0</x:v>
      </x:c>
      <x:c r="BN144" s="180" t="n">
        <x:f>MIN(BM144,MAX(0,$G144-SUM(K144,Q144,W144,AC144,AI144,AO144,AU144,BA144,BG144)))</x:f>
        <x:v>0</x:v>
      </x:c>
      <x:c r="BO144" s="192" t="n">
        <x:f>MAX(0,BM144-BN144)</x:f>
        <x:v>0</x:v>
      </x:c>
    </x:row>
    <x:row r="145">
      <x:c r="A145" s="191" t="n">
        <x:f>138</x:f>
        <x:v>138</x:v>
      </x:c>
      <x:c r="B145" s="178" t="n">
        <x:f>EDATE(Inputs!$B$4,A145-1)</x:f>
        <x:v>50389</x:v>
      </x:c>
      <x:c r="C145" s="182" t="n">
        <x:f>SUM(H145,N145,T145,Z145,AF145,AL145,AR145,AX145,BD145,BJ145)</x:f>
        <x:v>0</x:v>
      </x:c>
      <x:c r="D145" s="182" t="n">
        <x:f>SUM(I145,O145,U145,AA145,AG145,AM145,AS145,AY145,BE145,BK145)</x:f>
        <x:v>0</x:v>
      </x:c>
      <x:c r="E145" s="182" t="n">
        <x:f>SUM(J145,P145,V145,AB145,AH145,AN145,AT145,AZ145,BF145,BL145)+SUM(L145,R145,X145,AD145,AJ145,AP145,AV145,BB145,BH145,BN145)</x:f>
        <x:v>0</x:v>
      </x:c>
      <x:c r="F145" s="182" t="n">
        <x:f>SUM(M145,S145,Y145,AE145,AK145,AQ145,AW145,BC145,BI145,BO145)</x:f>
        <x:v>0</x:v>
      </x:c>
      <x:c r="G145" s="182" t="n">
        <x:f>MAX(0,Inputs!$B$12-SUM(J145,P145,V145,AB145,AH145,AN145,AT145,AZ145,BF145,BL145))</x:f>
        <x:v>1150</x:v>
      </x:c>
      <x:c r="H145" s="180" t="n">
        <x:f>M144</x:f>
        <x:v>0</x:v>
      </x:c>
      <x:c r="I145" s="180" t="n">
        <x:f>IF(H145&lt;=0,0,H145*IFERROR(INDEX(Inputs!$E$15:$E$24,MATCH(1,Inputs!$K$15:$K$24,0)),0)/12)</x:f>
        <x:v>0</x:v>
      </x:c>
      <x:c r="J145" s="180" t="n">
        <x:f>MIN(H145+I145,IF(H145&gt;0,IFERROR(INDEX(Inputs!$H$15:$H$24,MATCH(1,Inputs!$K$15:$K$24,0)),0),0))</x:f>
        <x:v>0</x:v>
      </x:c>
      <x:c r="K145" s="180" t="n">
        <x:f>MAX(0,H145+I145-J145)</x:f>
        <x:v>0</x:v>
      </x:c>
      <x:c r="L145" s="180" t="n">
        <x:f>MIN(K145,MAX(0,$G145-0))</x:f>
        <x:v>0</x:v>
      </x:c>
      <x:c r="M145" s="180" t="n">
        <x:f>MAX(0,K145-L145)</x:f>
        <x:v>0</x:v>
      </x:c>
      <x:c r="N145" s="180" t="n">
        <x:f>S144</x:f>
        <x:v>0</x:v>
      </x:c>
      <x:c r="O145" s="180" t="n">
        <x:f>IF(N145&lt;=0,0,N145*IFERROR(INDEX(Inputs!$E$15:$E$24,MATCH(2,Inputs!$K$15:$K$24,0)),0)/12)</x:f>
        <x:v>0</x:v>
      </x:c>
      <x:c r="P145" s="180" t="n">
        <x:f>MIN(N145+O145,IF(N145&gt;0,IFERROR(INDEX(Inputs!$H$15:$H$24,MATCH(2,Inputs!$K$15:$K$24,0)),0),0))</x:f>
        <x:v>0</x:v>
      </x:c>
      <x:c r="Q145" s="180" t="n">
        <x:f>MAX(0,N145+O145-P145)</x:f>
        <x:v>0</x:v>
      </x:c>
      <x:c r="R145" s="180" t="n">
        <x:f>MIN(Q145,MAX(0,$G145-SUM(K145)))</x:f>
        <x:v>0</x:v>
      </x:c>
      <x:c r="S145" s="180" t="n">
        <x:f>MAX(0,Q145-R145)</x:f>
        <x:v>0</x:v>
      </x:c>
      <x:c r="T145" s="180" t="n">
        <x:f>Y144</x:f>
        <x:v>0</x:v>
      </x:c>
      <x:c r="U145" s="180" t="n">
        <x:f>IF(T145&lt;=0,0,T145*IFERROR(INDEX(Inputs!$E$15:$E$24,MATCH(3,Inputs!$K$15:$K$24,0)),0)/12)</x:f>
        <x:v>0</x:v>
      </x:c>
      <x:c r="V145" s="180" t="n">
        <x:f>MIN(T145+U145,IF(T145&gt;0,IFERROR(INDEX(Inputs!$H$15:$H$24,MATCH(3,Inputs!$K$15:$K$24,0)),0),0))</x:f>
        <x:v>0</x:v>
      </x:c>
      <x:c r="W145" s="180" t="n">
        <x:f>MAX(0,T145+U145-V145)</x:f>
        <x:v>0</x:v>
      </x:c>
      <x:c r="X145" s="180" t="n">
        <x:f>MIN(W145,MAX(0,$G145-SUM(K145,Q145)))</x:f>
        <x:v>0</x:v>
      </x:c>
      <x:c r="Y145" s="180" t="n">
        <x:f>MAX(0,W145-X145)</x:f>
        <x:v>0</x:v>
      </x:c>
      <x:c r="Z145" s="180" t="n">
        <x:f>AE144</x:f>
        <x:v>0</x:v>
      </x:c>
      <x:c r="AA145" s="180" t="n">
        <x:f>IF(Z145&lt;=0,0,Z145*IFERROR(INDEX(Inputs!$E$15:$E$24,MATCH(4,Inputs!$K$15:$K$24,0)),0)/12)</x:f>
        <x:v>0</x:v>
      </x:c>
      <x:c r="AB145" s="180" t="n">
        <x:f>MIN(Z145+AA145,IF(Z145&gt;0,IFERROR(INDEX(Inputs!$H$15:$H$24,MATCH(4,Inputs!$K$15:$K$24,0)),0),0))</x:f>
        <x:v>0</x:v>
      </x:c>
      <x:c r="AC145" s="180" t="n">
        <x:f>MAX(0,Z145+AA145-AB145)</x:f>
        <x:v>0</x:v>
      </x:c>
      <x:c r="AD145" s="180" t="n">
        <x:f>MIN(AC145,MAX(0,$G145-SUM(K145,Q145,W145)))</x:f>
        <x:v>0</x:v>
      </x:c>
      <x:c r="AE145" s="180" t="n">
        <x:f>MAX(0,AC145-AD145)</x:f>
        <x:v>0</x:v>
      </x:c>
      <x:c r="AF145" s="180" t="n">
        <x:f>AK144</x:f>
        <x:v>0</x:v>
      </x:c>
      <x:c r="AG145" s="180" t="n">
        <x:f>IF(AF145&lt;=0,0,AF145*IFERROR(INDEX(Inputs!$E$15:$E$24,MATCH(5,Inputs!$K$15:$K$24,0)),0)/12)</x:f>
        <x:v>0</x:v>
      </x:c>
      <x:c r="AH145" s="180" t="n">
        <x:f>MIN(AF145+AG145,IF(AF145&gt;0,IFERROR(INDEX(Inputs!$H$15:$H$24,MATCH(5,Inputs!$K$15:$K$24,0)),0),0))</x:f>
        <x:v>0</x:v>
      </x:c>
      <x:c r="AI145" s="180" t="n">
        <x:f>MAX(0,AF145+AG145-AH145)</x:f>
        <x:v>0</x:v>
      </x:c>
      <x:c r="AJ145" s="180" t="n">
        <x:f>MIN(AI145,MAX(0,$G145-SUM(K145,Q145,W145,AC145)))</x:f>
        <x:v>0</x:v>
      </x:c>
      <x:c r="AK145" s="180" t="n">
        <x:f>MAX(0,AI145-AJ145)</x:f>
        <x:v>0</x:v>
      </x:c>
      <x:c r="AL145" s="180" t="n">
        <x:f>AQ144</x:f>
        <x:v>0</x:v>
      </x:c>
      <x:c r="AM145" s="180" t="n">
        <x:f>IF(AL145&lt;=0,0,AL145*IFERROR(INDEX(Inputs!$E$15:$E$24,MATCH(6,Inputs!$K$15:$K$24,0)),0)/12)</x:f>
        <x:v>0</x:v>
      </x:c>
      <x:c r="AN145" s="180" t="n">
        <x:f>MIN(AL145+AM145,IF(AL145&gt;0,IFERROR(INDEX(Inputs!$H$15:$H$24,MATCH(6,Inputs!$K$15:$K$24,0)),0),0))</x:f>
        <x:v>0</x:v>
      </x:c>
      <x:c r="AO145" s="180" t="n">
        <x:f>MAX(0,AL145+AM145-AN145)</x:f>
        <x:v>0</x:v>
      </x:c>
      <x:c r="AP145" s="180" t="n">
        <x:f>MIN(AO145,MAX(0,$G145-SUM(K145,Q145,W145,AC145,AI145)))</x:f>
        <x:v>0</x:v>
      </x:c>
      <x:c r="AQ145" s="180" t="n">
        <x:f>MAX(0,AO145-AP145)</x:f>
        <x:v>0</x:v>
      </x:c>
      <x:c r="AR145" s="180" t="n">
        <x:f>AW144</x:f>
        <x:v>0</x:v>
      </x:c>
      <x:c r="AS145" s="180" t="n">
        <x:f>IF(AR145&lt;=0,0,AR145*IFERROR(INDEX(Inputs!$E$15:$E$24,MATCH(7,Inputs!$K$15:$K$24,0)),0)/12)</x:f>
        <x:v>0</x:v>
      </x:c>
      <x:c r="AT145" s="180" t="n">
        <x:f>MIN(AR145+AS145,IF(AR145&gt;0,IFERROR(INDEX(Inputs!$H$15:$H$24,MATCH(7,Inputs!$K$15:$K$24,0)),0),0))</x:f>
        <x:v>0</x:v>
      </x:c>
      <x:c r="AU145" s="180" t="n">
        <x:f>MAX(0,AR145+AS145-AT145)</x:f>
        <x:v>0</x:v>
      </x:c>
      <x:c r="AV145" s="180" t="n">
        <x:f>MIN(AU145,MAX(0,$G145-SUM(K145,Q145,W145,AC145,AI145,AO145)))</x:f>
        <x:v>0</x:v>
      </x:c>
      <x:c r="AW145" s="180" t="n">
        <x:f>MAX(0,AU145-AV145)</x:f>
        <x:v>0</x:v>
      </x:c>
      <x:c r="AX145" s="180" t="n">
        <x:f>BC144</x:f>
        <x:v>0</x:v>
      </x:c>
      <x:c r="AY145" s="180" t="n">
        <x:f>IF(AX145&lt;=0,0,AX145*IFERROR(INDEX(Inputs!$E$15:$E$24,MATCH(8,Inputs!$K$15:$K$24,0)),0)/12)</x:f>
        <x:v>0</x:v>
      </x:c>
      <x:c r="AZ145" s="180" t="n">
        <x:f>MIN(AX145+AY145,IF(AX145&gt;0,IFERROR(INDEX(Inputs!$H$15:$H$24,MATCH(8,Inputs!$K$15:$K$24,0)),0),0))</x:f>
        <x:v>0</x:v>
      </x:c>
      <x:c r="BA145" s="180" t="n">
        <x:f>MAX(0,AX145+AY145-AZ145)</x:f>
        <x:v>0</x:v>
      </x:c>
      <x:c r="BB145" s="180" t="n">
        <x:f>MIN(BA145,MAX(0,$G145-SUM(K145,Q145,W145,AC145,AI145,AO145,AU145)))</x:f>
        <x:v>0</x:v>
      </x:c>
      <x:c r="BC145" s="180" t="n">
        <x:f>MAX(0,BA145-BB145)</x:f>
        <x:v>0</x:v>
      </x:c>
      <x:c r="BD145" s="180" t="n">
        <x:f>BI144</x:f>
        <x:v>0</x:v>
      </x:c>
      <x:c r="BE145" s="180" t="n">
        <x:f>IF(BD145&lt;=0,0,BD145*IFERROR(INDEX(Inputs!$E$15:$E$24,MATCH(9,Inputs!$K$15:$K$24,0)),0)/12)</x:f>
        <x:v>0</x:v>
      </x:c>
      <x:c r="BF145" s="180" t="n">
        <x:f>MIN(BD145+BE145,IF(BD145&gt;0,IFERROR(INDEX(Inputs!$H$15:$H$24,MATCH(9,Inputs!$K$15:$K$24,0)),0),0))</x:f>
        <x:v>0</x:v>
      </x:c>
      <x:c r="BG145" s="180" t="n">
        <x:f>MAX(0,BD145+BE145-BF145)</x:f>
        <x:v>0</x:v>
      </x:c>
      <x:c r="BH145" s="180" t="n">
        <x:f>MIN(BG145,MAX(0,$G145-SUM(K145,Q145,W145,AC145,AI145,AO145,AU145,BA145)))</x:f>
        <x:v>0</x:v>
      </x:c>
      <x:c r="BI145" s="180" t="n">
        <x:f>MAX(0,BG145-BH145)</x:f>
        <x:v>0</x:v>
      </x:c>
      <x:c r="BJ145" s="180" t="n">
        <x:f>BO144</x:f>
        <x:v>0</x:v>
      </x:c>
      <x:c r="BK145" s="180" t="n">
        <x:f>IF(BJ145&lt;=0,0,BJ145*IFERROR(INDEX(Inputs!$E$15:$E$24,MATCH(10,Inputs!$K$15:$K$24,0)),0)/12)</x:f>
        <x:v>0</x:v>
      </x:c>
      <x:c r="BL145" s="180" t="n">
        <x:f>MIN(BJ145+BK145,IF(BJ145&gt;0,IFERROR(INDEX(Inputs!$H$15:$H$24,MATCH(10,Inputs!$K$15:$K$24,0)),0),0))</x:f>
        <x:v>0</x:v>
      </x:c>
      <x:c r="BM145" s="180" t="n">
        <x:f>MAX(0,BJ145+BK145-BL145)</x:f>
        <x:v>0</x:v>
      </x:c>
      <x:c r="BN145" s="180" t="n">
        <x:f>MIN(BM145,MAX(0,$G145-SUM(K145,Q145,W145,AC145,AI145,AO145,AU145,BA145,BG145)))</x:f>
        <x:v>0</x:v>
      </x:c>
      <x:c r="BO145" s="192" t="n">
        <x:f>MAX(0,BM145-BN145)</x:f>
        <x:v>0</x:v>
      </x:c>
    </x:row>
    <x:row r="146">
      <x:c r="A146" s="191" t="n">
        <x:f>139</x:f>
        <x:v>139</x:v>
      </x:c>
      <x:c r="B146" s="178" t="n">
        <x:f>EDATE(Inputs!$B$4,A146-1)</x:f>
        <x:v>50420</x:v>
      </x:c>
      <x:c r="C146" s="182" t="n">
        <x:f>SUM(H146,N146,T146,Z146,AF146,AL146,AR146,AX146,BD146,BJ146)</x:f>
        <x:v>0</x:v>
      </x:c>
      <x:c r="D146" s="182" t="n">
        <x:f>SUM(I146,O146,U146,AA146,AG146,AM146,AS146,AY146,BE146,BK146)</x:f>
        <x:v>0</x:v>
      </x:c>
      <x:c r="E146" s="182" t="n">
        <x:f>SUM(J146,P146,V146,AB146,AH146,AN146,AT146,AZ146,BF146,BL146)+SUM(L146,R146,X146,AD146,AJ146,AP146,AV146,BB146,BH146,BN146)</x:f>
        <x:v>0</x:v>
      </x:c>
      <x:c r="F146" s="182" t="n">
        <x:f>SUM(M146,S146,Y146,AE146,AK146,AQ146,AW146,BC146,BI146,BO146)</x:f>
        <x:v>0</x:v>
      </x:c>
      <x:c r="G146" s="182" t="n">
        <x:f>MAX(0,Inputs!$B$12-SUM(J146,P146,V146,AB146,AH146,AN146,AT146,AZ146,BF146,BL146))</x:f>
        <x:v>1150</x:v>
      </x:c>
      <x:c r="H146" s="180" t="n">
        <x:f>M145</x:f>
        <x:v>0</x:v>
      </x:c>
      <x:c r="I146" s="180" t="n">
        <x:f>IF(H146&lt;=0,0,H146*IFERROR(INDEX(Inputs!$E$15:$E$24,MATCH(1,Inputs!$K$15:$K$24,0)),0)/12)</x:f>
        <x:v>0</x:v>
      </x:c>
      <x:c r="J146" s="180" t="n">
        <x:f>MIN(H146+I146,IF(H146&gt;0,IFERROR(INDEX(Inputs!$H$15:$H$24,MATCH(1,Inputs!$K$15:$K$24,0)),0),0))</x:f>
        <x:v>0</x:v>
      </x:c>
      <x:c r="K146" s="180" t="n">
        <x:f>MAX(0,H146+I146-J146)</x:f>
        <x:v>0</x:v>
      </x:c>
      <x:c r="L146" s="180" t="n">
        <x:f>MIN(K146,MAX(0,$G146-0))</x:f>
        <x:v>0</x:v>
      </x:c>
      <x:c r="M146" s="180" t="n">
        <x:f>MAX(0,K146-L146)</x:f>
        <x:v>0</x:v>
      </x:c>
      <x:c r="N146" s="180" t="n">
        <x:f>S145</x:f>
        <x:v>0</x:v>
      </x:c>
      <x:c r="O146" s="180" t="n">
        <x:f>IF(N146&lt;=0,0,N146*IFERROR(INDEX(Inputs!$E$15:$E$24,MATCH(2,Inputs!$K$15:$K$24,0)),0)/12)</x:f>
        <x:v>0</x:v>
      </x:c>
      <x:c r="P146" s="180" t="n">
        <x:f>MIN(N146+O146,IF(N146&gt;0,IFERROR(INDEX(Inputs!$H$15:$H$24,MATCH(2,Inputs!$K$15:$K$24,0)),0),0))</x:f>
        <x:v>0</x:v>
      </x:c>
      <x:c r="Q146" s="180" t="n">
        <x:f>MAX(0,N146+O146-P146)</x:f>
        <x:v>0</x:v>
      </x:c>
      <x:c r="R146" s="180" t="n">
        <x:f>MIN(Q146,MAX(0,$G146-SUM(K146)))</x:f>
        <x:v>0</x:v>
      </x:c>
      <x:c r="S146" s="180" t="n">
        <x:f>MAX(0,Q146-R146)</x:f>
        <x:v>0</x:v>
      </x:c>
      <x:c r="T146" s="180" t="n">
        <x:f>Y145</x:f>
        <x:v>0</x:v>
      </x:c>
      <x:c r="U146" s="180" t="n">
        <x:f>IF(T146&lt;=0,0,T146*IFERROR(INDEX(Inputs!$E$15:$E$24,MATCH(3,Inputs!$K$15:$K$24,0)),0)/12)</x:f>
        <x:v>0</x:v>
      </x:c>
      <x:c r="V146" s="180" t="n">
        <x:f>MIN(T146+U146,IF(T146&gt;0,IFERROR(INDEX(Inputs!$H$15:$H$24,MATCH(3,Inputs!$K$15:$K$24,0)),0),0))</x:f>
        <x:v>0</x:v>
      </x:c>
      <x:c r="W146" s="180" t="n">
        <x:f>MAX(0,T146+U146-V146)</x:f>
        <x:v>0</x:v>
      </x:c>
      <x:c r="X146" s="180" t="n">
        <x:f>MIN(W146,MAX(0,$G146-SUM(K146,Q146)))</x:f>
        <x:v>0</x:v>
      </x:c>
      <x:c r="Y146" s="180" t="n">
        <x:f>MAX(0,W146-X146)</x:f>
        <x:v>0</x:v>
      </x:c>
      <x:c r="Z146" s="180" t="n">
        <x:f>AE145</x:f>
        <x:v>0</x:v>
      </x:c>
      <x:c r="AA146" s="180" t="n">
        <x:f>IF(Z146&lt;=0,0,Z146*IFERROR(INDEX(Inputs!$E$15:$E$24,MATCH(4,Inputs!$K$15:$K$24,0)),0)/12)</x:f>
        <x:v>0</x:v>
      </x:c>
      <x:c r="AB146" s="180" t="n">
        <x:f>MIN(Z146+AA146,IF(Z146&gt;0,IFERROR(INDEX(Inputs!$H$15:$H$24,MATCH(4,Inputs!$K$15:$K$24,0)),0),0))</x:f>
        <x:v>0</x:v>
      </x:c>
      <x:c r="AC146" s="180" t="n">
        <x:f>MAX(0,Z146+AA146-AB146)</x:f>
        <x:v>0</x:v>
      </x:c>
      <x:c r="AD146" s="180" t="n">
        <x:f>MIN(AC146,MAX(0,$G146-SUM(K146,Q146,W146)))</x:f>
        <x:v>0</x:v>
      </x:c>
      <x:c r="AE146" s="180" t="n">
        <x:f>MAX(0,AC146-AD146)</x:f>
        <x:v>0</x:v>
      </x:c>
      <x:c r="AF146" s="180" t="n">
        <x:f>AK145</x:f>
        <x:v>0</x:v>
      </x:c>
      <x:c r="AG146" s="180" t="n">
        <x:f>IF(AF146&lt;=0,0,AF146*IFERROR(INDEX(Inputs!$E$15:$E$24,MATCH(5,Inputs!$K$15:$K$24,0)),0)/12)</x:f>
        <x:v>0</x:v>
      </x:c>
      <x:c r="AH146" s="180" t="n">
        <x:f>MIN(AF146+AG146,IF(AF146&gt;0,IFERROR(INDEX(Inputs!$H$15:$H$24,MATCH(5,Inputs!$K$15:$K$24,0)),0),0))</x:f>
        <x:v>0</x:v>
      </x:c>
      <x:c r="AI146" s="180" t="n">
        <x:f>MAX(0,AF146+AG146-AH146)</x:f>
        <x:v>0</x:v>
      </x:c>
      <x:c r="AJ146" s="180" t="n">
        <x:f>MIN(AI146,MAX(0,$G146-SUM(K146,Q146,W146,AC146)))</x:f>
        <x:v>0</x:v>
      </x:c>
      <x:c r="AK146" s="180" t="n">
        <x:f>MAX(0,AI146-AJ146)</x:f>
        <x:v>0</x:v>
      </x:c>
      <x:c r="AL146" s="180" t="n">
        <x:f>AQ145</x:f>
        <x:v>0</x:v>
      </x:c>
      <x:c r="AM146" s="180" t="n">
        <x:f>IF(AL146&lt;=0,0,AL146*IFERROR(INDEX(Inputs!$E$15:$E$24,MATCH(6,Inputs!$K$15:$K$24,0)),0)/12)</x:f>
        <x:v>0</x:v>
      </x:c>
      <x:c r="AN146" s="180" t="n">
        <x:f>MIN(AL146+AM146,IF(AL146&gt;0,IFERROR(INDEX(Inputs!$H$15:$H$24,MATCH(6,Inputs!$K$15:$K$24,0)),0),0))</x:f>
        <x:v>0</x:v>
      </x:c>
      <x:c r="AO146" s="180" t="n">
        <x:f>MAX(0,AL146+AM146-AN146)</x:f>
        <x:v>0</x:v>
      </x:c>
      <x:c r="AP146" s="180" t="n">
        <x:f>MIN(AO146,MAX(0,$G146-SUM(K146,Q146,W146,AC146,AI146)))</x:f>
        <x:v>0</x:v>
      </x:c>
      <x:c r="AQ146" s="180" t="n">
        <x:f>MAX(0,AO146-AP146)</x:f>
        <x:v>0</x:v>
      </x:c>
      <x:c r="AR146" s="180" t="n">
        <x:f>AW145</x:f>
        <x:v>0</x:v>
      </x:c>
      <x:c r="AS146" s="180" t="n">
        <x:f>IF(AR146&lt;=0,0,AR146*IFERROR(INDEX(Inputs!$E$15:$E$24,MATCH(7,Inputs!$K$15:$K$24,0)),0)/12)</x:f>
        <x:v>0</x:v>
      </x:c>
      <x:c r="AT146" s="180" t="n">
        <x:f>MIN(AR146+AS146,IF(AR146&gt;0,IFERROR(INDEX(Inputs!$H$15:$H$24,MATCH(7,Inputs!$K$15:$K$24,0)),0),0))</x:f>
        <x:v>0</x:v>
      </x:c>
      <x:c r="AU146" s="180" t="n">
        <x:f>MAX(0,AR146+AS146-AT146)</x:f>
        <x:v>0</x:v>
      </x:c>
      <x:c r="AV146" s="180" t="n">
        <x:f>MIN(AU146,MAX(0,$G146-SUM(K146,Q146,W146,AC146,AI146,AO146)))</x:f>
        <x:v>0</x:v>
      </x:c>
      <x:c r="AW146" s="180" t="n">
        <x:f>MAX(0,AU146-AV146)</x:f>
        <x:v>0</x:v>
      </x:c>
      <x:c r="AX146" s="180" t="n">
        <x:f>BC145</x:f>
        <x:v>0</x:v>
      </x:c>
      <x:c r="AY146" s="180" t="n">
        <x:f>IF(AX146&lt;=0,0,AX146*IFERROR(INDEX(Inputs!$E$15:$E$24,MATCH(8,Inputs!$K$15:$K$24,0)),0)/12)</x:f>
        <x:v>0</x:v>
      </x:c>
      <x:c r="AZ146" s="180" t="n">
        <x:f>MIN(AX146+AY146,IF(AX146&gt;0,IFERROR(INDEX(Inputs!$H$15:$H$24,MATCH(8,Inputs!$K$15:$K$24,0)),0),0))</x:f>
        <x:v>0</x:v>
      </x:c>
      <x:c r="BA146" s="180" t="n">
        <x:f>MAX(0,AX146+AY146-AZ146)</x:f>
        <x:v>0</x:v>
      </x:c>
      <x:c r="BB146" s="180" t="n">
        <x:f>MIN(BA146,MAX(0,$G146-SUM(K146,Q146,W146,AC146,AI146,AO146,AU146)))</x:f>
        <x:v>0</x:v>
      </x:c>
      <x:c r="BC146" s="180" t="n">
        <x:f>MAX(0,BA146-BB146)</x:f>
        <x:v>0</x:v>
      </x:c>
      <x:c r="BD146" s="180" t="n">
        <x:f>BI145</x:f>
        <x:v>0</x:v>
      </x:c>
      <x:c r="BE146" s="180" t="n">
        <x:f>IF(BD146&lt;=0,0,BD146*IFERROR(INDEX(Inputs!$E$15:$E$24,MATCH(9,Inputs!$K$15:$K$24,0)),0)/12)</x:f>
        <x:v>0</x:v>
      </x:c>
      <x:c r="BF146" s="180" t="n">
        <x:f>MIN(BD146+BE146,IF(BD146&gt;0,IFERROR(INDEX(Inputs!$H$15:$H$24,MATCH(9,Inputs!$K$15:$K$24,0)),0),0))</x:f>
        <x:v>0</x:v>
      </x:c>
      <x:c r="BG146" s="180" t="n">
        <x:f>MAX(0,BD146+BE146-BF146)</x:f>
        <x:v>0</x:v>
      </x:c>
      <x:c r="BH146" s="180" t="n">
        <x:f>MIN(BG146,MAX(0,$G146-SUM(K146,Q146,W146,AC146,AI146,AO146,AU146,BA146)))</x:f>
        <x:v>0</x:v>
      </x:c>
      <x:c r="BI146" s="180" t="n">
        <x:f>MAX(0,BG146-BH146)</x:f>
        <x:v>0</x:v>
      </x:c>
      <x:c r="BJ146" s="180" t="n">
        <x:f>BO145</x:f>
        <x:v>0</x:v>
      </x:c>
      <x:c r="BK146" s="180" t="n">
        <x:f>IF(BJ146&lt;=0,0,BJ146*IFERROR(INDEX(Inputs!$E$15:$E$24,MATCH(10,Inputs!$K$15:$K$24,0)),0)/12)</x:f>
        <x:v>0</x:v>
      </x:c>
      <x:c r="BL146" s="180" t="n">
        <x:f>MIN(BJ146+BK146,IF(BJ146&gt;0,IFERROR(INDEX(Inputs!$H$15:$H$24,MATCH(10,Inputs!$K$15:$K$24,0)),0),0))</x:f>
        <x:v>0</x:v>
      </x:c>
      <x:c r="BM146" s="180" t="n">
        <x:f>MAX(0,BJ146+BK146-BL146)</x:f>
        <x:v>0</x:v>
      </x:c>
      <x:c r="BN146" s="180" t="n">
        <x:f>MIN(BM146,MAX(0,$G146-SUM(K146,Q146,W146,AC146,AI146,AO146,AU146,BA146,BG146)))</x:f>
        <x:v>0</x:v>
      </x:c>
      <x:c r="BO146" s="192" t="n">
        <x:f>MAX(0,BM146-BN146)</x:f>
        <x:v>0</x:v>
      </x:c>
    </x:row>
    <x:row r="147">
      <x:c r="A147" s="191" t="n">
        <x:f>140</x:f>
        <x:v>140</x:v>
      </x:c>
      <x:c r="B147" s="178" t="n">
        <x:f>EDATE(Inputs!$B$4,A147-1)</x:f>
        <x:v>50451</x:v>
      </x:c>
      <x:c r="C147" s="182" t="n">
        <x:f>SUM(H147,N147,T147,Z147,AF147,AL147,AR147,AX147,BD147,BJ147)</x:f>
        <x:v>0</x:v>
      </x:c>
      <x:c r="D147" s="182" t="n">
        <x:f>SUM(I147,O147,U147,AA147,AG147,AM147,AS147,AY147,BE147,BK147)</x:f>
        <x:v>0</x:v>
      </x:c>
      <x:c r="E147" s="182" t="n">
        <x:f>SUM(J147,P147,V147,AB147,AH147,AN147,AT147,AZ147,BF147,BL147)+SUM(L147,R147,X147,AD147,AJ147,AP147,AV147,BB147,BH147,BN147)</x:f>
        <x:v>0</x:v>
      </x:c>
      <x:c r="F147" s="182" t="n">
        <x:f>SUM(M147,S147,Y147,AE147,AK147,AQ147,AW147,BC147,BI147,BO147)</x:f>
        <x:v>0</x:v>
      </x:c>
      <x:c r="G147" s="182" t="n">
        <x:f>MAX(0,Inputs!$B$12-SUM(J147,P147,V147,AB147,AH147,AN147,AT147,AZ147,BF147,BL147))</x:f>
        <x:v>1150</x:v>
      </x:c>
      <x:c r="H147" s="180" t="n">
        <x:f>M146</x:f>
        <x:v>0</x:v>
      </x:c>
      <x:c r="I147" s="180" t="n">
        <x:f>IF(H147&lt;=0,0,H147*IFERROR(INDEX(Inputs!$E$15:$E$24,MATCH(1,Inputs!$K$15:$K$24,0)),0)/12)</x:f>
        <x:v>0</x:v>
      </x:c>
      <x:c r="J147" s="180" t="n">
        <x:f>MIN(H147+I147,IF(H147&gt;0,IFERROR(INDEX(Inputs!$H$15:$H$24,MATCH(1,Inputs!$K$15:$K$24,0)),0),0))</x:f>
        <x:v>0</x:v>
      </x:c>
      <x:c r="K147" s="180" t="n">
        <x:f>MAX(0,H147+I147-J147)</x:f>
        <x:v>0</x:v>
      </x:c>
      <x:c r="L147" s="180" t="n">
        <x:f>MIN(K147,MAX(0,$G147-0))</x:f>
        <x:v>0</x:v>
      </x:c>
      <x:c r="M147" s="180" t="n">
        <x:f>MAX(0,K147-L147)</x:f>
        <x:v>0</x:v>
      </x:c>
      <x:c r="N147" s="180" t="n">
        <x:f>S146</x:f>
        <x:v>0</x:v>
      </x:c>
      <x:c r="O147" s="180" t="n">
        <x:f>IF(N147&lt;=0,0,N147*IFERROR(INDEX(Inputs!$E$15:$E$24,MATCH(2,Inputs!$K$15:$K$24,0)),0)/12)</x:f>
        <x:v>0</x:v>
      </x:c>
      <x:c r="P147" s="180" t="n">
        <x:f>MIN(N147+O147,IF(N147&gt;0,IFERROR(INDEX(Inputs!$H$15:$H$24,MATCH(2,Inputs!$K$15:$K$24,0)),0),0))</x:f>
        <x:v>0</x:v>
      </x:c>
      <x:c r="Q147" s="180" t="n">
        <x:f>MAX(0,N147+O147-P147)</x:f>
        <x:v>0</x:v>
      </x:c>
      <x:c r="R147" s="180" t="n">
        <x:f>MIN(Q147,MAX(0,$G147-SUM(K147)))</x:f>
        <x:v>0</x:v>
      </x:c>
      <x:c r="S147" s="180" t="n">
        <x:f>MAX(0,Q147-R147)</x:f>
        <x:v>0</x:v>
      </x:c>
      <x:c r="T147" s="180" t="n">
        <x:f>Y146</x:f>
        <x:v>0</x:v>
      </x:c>
      <x:c r="U147" s="180" t="n">
        <x:f>IF(T147&lt;=0,0,T147*IFERROR(INDEX(Inputs!$E$15:$E$24,MATCH(3,Inputs!$K$15:$K$24,0)),0)/12)</x:f>
        <x:v>0</x:v>
      </x:c>
      <x:c r="V147" s="180" t="n">
        <x:f>MIN(T147+U147,IF(T147&gt;0,IFERROR(INDEX(Inputs!$H$15:$H$24,MATCH(3,Inputs!$K$15:$K$24,0)),0),0))</x:f>
        <x:v>0</x:v>
      </x:c>
      <x:c r="W147" s="180" t="n">
        <x:f>MAX(0,T147+U147-V147)</x:f>
        <x:v>0</x:v>
      </x:c>
      <x:c r="X147" s="180" t="n">
        <x:f>MIN(W147,MAX(0,$G147-SUM(K147,Q147)))</x:f>
        <x:v>0</x:v>
      </x:c>
      <x:c r="Y147" s="180" t="n">
        <x:f>MAX(0,W147-X147)</x:f>
        <x:v>0</x:v>
      </x:c>
      <x:c r="Z147" s="180" t="n">
        <x:f>AE146</x:f>
        <x:v>0</x:v>
      </x:c>
      <x:c r="AA147" s="180" t="n">
        <x:f>IF(Z147&lt;=0,0,Z147*IFERROR(INDEX(Inputs!$E$15:$E$24,MATCH(4,Inputs!$K$15:$K$24,0)),0)/12)</x:f>
        <x:v>0</x:v>
      </x:c>
      <x:c r="AB147" s="180" t="n">
        <x:f>MIN(Z147+AA147,IF(Z147&gt;0,IFERROR(INDEX(Inputs!$H$15:$H$24,MATCH(4,Inputs!$K$15:$K$24,0)),0),0))</x:f>
        <x:v>0</x:v>
      </x:c>
      <x:c r="AC147" s="180" t="n">
        <x:f>MAX(0,Z147+AA147-AB147)</x:f>
        <x:v>0</x:v>
      </x:c>
      <x:c r="AD147" s="180" t="n">
        <x:f>MIN(AC147,MAX(0,$G147-SUM(K147,Q147,W147)))</x:f>
        <x:v>0</x:v>
      </x:c>
      <x:c r="AE147" s="180" t="n">
        <x:f>MAX(0,AC147-AD147)</x:f>
        <x:v>0</x:v>
      </x:c>
      <x:c r="AF147" s="180" t="n">
        <x:f>AK146</x:f>
        <x:v>0</x:v>
      </x:c>
      <x:c r="AG147" s="180" t="n">
        <x:f>IF(AF147&lt;=0,0,AF147*IFERROR(INDEX(Inputs!$E$15:$E$24,MATCH(5,Inputs!$K$15:$K$24,0)),0)/12)</x:f>
        <x:v>0</x:v>
      </x:c>
      <x:c r="AH147" s="180" t="n">
        <x:f>MIN(AF147+AG147,IF(AF147&gt;0,IFERROR(INDEX(Inputs!$H$15:$H$24,MATCH(5,Inputs!$K$15:$K$24,0)),0),0))</x:f>
        <x:v>0</x:v>
      </x:c>
      <x:c r="AI147" s="180" t="n">
        <x:f>MAX(0,AF147+AG147-AH147)</x:f>
        <x:v>0</x:v>
      </x:c>
      <x:c r="AJ147" s="180" t="n">
        <x:f>MIN(AI147,MAX(0,$G147-SUM(K147,Q147,W147,AC147)))</x:f>
        <x:v>0</x:v>
      </x:c>
      <x:c r="AK147" s="180" t="n">
        <x:f>MAX(0,AI147-AJ147)</x:f>
        <x:v>0</x:v>
      </x:c>
      <x:c r="AL147" s="180" t="n">
        <x:f>AQ146</x:f>
        <x:v>0</x:v>
      </x:c>
      <x:c r="AM147" s="180" t="n">
        <x:f>IF(AL147&lt;=0,0,AL147*IFERROR(INDEX(Inputs!$E$15:$E$24,MATCH(6,Inputs!$K$15:$K$24,0)),0)/12)</x:f>
        <x:v>0</x:v>
      </x:c>
      <x:c r="AN147" s="180" t="n">
        <x:f>MIN(AL147+AM147,IF(AL147&gt;0,IFERROR(INDEX(Inputs!$H$15:$H$24,MATCH(6,Inputs!$K$15:$K$24,0)),0),0))</x:f>
        <x:v>0</x:v>
      </x:c>
      <x:c r="AO147" s="180" t="n">
        <x:f>MAX(0,AL147+AM147-AN147)</x:f>
        <x:v>0</x:v>
      </x:c>
      <x:c r="AP147" s="180" t="n">
        <x:f>MIN(AO147,MAX(0,$G147-SUM(K147,Q147,W147,AC147,AI147)))</x:f>
        <x:v>0</x:v>
      </x:c>
      <x:c r="AQ147" s="180" t="n">
        <x:f>MAX(0,AO147-AP147)</x:f>
        <x:v>0</x:v>
      </x:c>
      <x:c r="AR147" s="180" t="n">
        <x:f>AW146</x:f>
        <x:v>0</x:v>
      </x:c>
      <x:c r="AS147" s="180" t="n">
        <x:f>IF(AR147&lt;=0,0,AR147*IFERROR(INDEX(Inputs!$E$15:$E$24,MATCH(7,Inputs!$K$15:$K$24,0)),0)/12)</x:f>
        <x:v>0</x:v>
      </x:c>
      <x:c r="AT147" s="180" t="n">
        <x:f>MIN(AR147+AS147,IF(AR147&gt;0,IFERROR(INDEX(Inputs!$H$15:$H$24,MATCH(7,Inputs!$K$15:$K$24,0)),0),0))</x:f>
        <x:v>0</x:v>
      </x:c>
      <x:c r="AU147" s="180" t="n">
        <x:f>MAX(0,AR147+AS147-AT147)</x:f>
        <x:v>0</x:v>
      </x:c>
      <x:c r="AV147" s="180" t="n">
        <x:f>MIN(AU147,MAX(0,$G147-SUM(K147,Q147,W147,AC147,AI147,AO147)))</x:f>
        <x:v>0</x:v>
      </x:c>
      <x:c r="AW147" s="180" t="n">
        <x:f>MAX(0,AU147-AV147)</x:f>
        <x:v>0</x:v>
      </x:c>
      <x:c r="AX147" s="180" t="n">
        <x:f>BC146</x:f>
        <x:v>0</x:v>
      </x:c>
      <x:c r="AY147" s="180" t="n">
        <x:f>IF(AX147&lt;=0,0,AX147*IFERROR(INDEX(Inputs!$E$15:$E$24,MATCH(8,Inputs!$K$15:$K$24,0)),0)/12)</x:f>
        <x:v>0</x:v>
      </x:c>
      <x:c r="AZ147" s="180" t="n">
        <x:f>MIN(AX147+AY147,IF(AX147&gt;0,IFERROR(INDEX(Inputs!$H$15:$H$24,MATCH(8,Inputs!$K$15:$K$24,0)),0),0))</x:f>
        <x:v>0</x:v>
      </x:c>
      <x:c r="BA147" s="180" t="n">
        <x:f>MAX(0,AX147+AY147-AZ147)</x:f>
        <x:v>0</x:v>
      </x:c>
      <x:c r="BB147" s="180" t="n">
        <x:f>MIN(BA147,MAX(0,$G147-SUM(K147,Q147,W147,AC147,AI147,AO147,AU147)))</x:f>
        <x:v>0</x:v>
      </x:c>
      <x:c r="BC147" s="180" t="n">
        <x:f>MAX(0,BA147-BB147)</x:f>
        <x:v>0</x:v>
      </x:c>
      <x:c r="BD147" s="180" t="n">
        <x:f>BI146</x:f>
        <x:v>0</x:v>
      </x:c>
      <x:c r="BE147" s="180" t="n">
        <x:f>IF(BD147&lt;=0,0,BD147*IFERROR(INDEX(Inputs!$E$15:$E$24,MATCH(9,Inputs!$K$15:$K$24,0)),0)/12)</x:f>
        <x:v>0</x:v>
      </x:c>
      <x:c r="BF147" s="180" t="n">
        <x:f>MIN(BD147+BE147,IF(BD147&gt;0,IFERROR(INDEX(Inputs!$H$15:$H$24,MATCH(9,Inputs!$K$15:$K$24,0)),0),0))</x:f>
        <x:v>0</x:v>
      </x:c>
      <x:c r="BG147" s="180" t="n">
        <x:f>MAX(0,BD147+BE147-BF147)</x:f>
        <x:v>0</x:v>
      </x:c>
      <x:c r="BH147" s="180" t="n">
        <x:f>MIN(BG147,MAX(0,$G147-SUM(K147,Q147,W147,AC147,AI147,AO147,AU147,BA147)))</x:f>
        <x:v>0</x:v>
      </x:c>
      <x:c r="BI147" s="180" t="n">
        <x:f>MAX(0,BG147-BH147)</x:f>
        <x:v>0</x:v>
      </x:c>
      <x:c r="BJ147" s="180" t="n">
        <x:f>BO146</x:f>
        <x:v>0</x:v>
      </x:c>
      <x:c r="BK147" s="180" t="n">
        <x:f>IF(BJ147&lt;=0,0,BJ147*IFERROR(INDEX(Inputs!$E$15:$E$24,MATCH(10,Inputs!$K$15:$K$24,0)),0)/12)</x:f>
        <x:v>0</x:v>
      </x:c>
      <x:c r="BL147" s="180" t="n">
        <x:f>MIN(BJ147+BK147,IF(BJ147&gt;0,IFERROR(INDEX(Inputs!$H$15:$H$24,MATCH(10,Inputs!$K$15:$K$24,0)),0),0))</x:f>
        <x:v>0</x:v>
      </x:c>
      <x:c r="BM147" s="180" t="n">
        <x:f>MAX(0,BJ147+BK147-BL147)</x:f>
        <x:v>0</x:v>
      </x:c>
      <x:c r="BN147" s="180" t="n">
        <x:f>MIN(BM147,MAX(0,$G147-SUM(K147,Q147,W147,AC147,AI147,AO147,AU147,BA147,BG147)))</x:f>
        <x:v>0</x:v>
      </x:c>
      <x:c r="BO147" s="192" t="n">
        <x:f>MAX(0,BM147-BN147)</x:f>
        <x:v>0</x:v>
      </x:c>
    </x:row>
    <x:row r="148">
      <x:c r="A148" s="191" t="n">
        <x:f>141</x:f>
        <x:v>141</x:v>
      </x:c>
      <x:c r="B148" s="178" t="n">
        <x:f>EDATE(Inputs!$B$4,A148-1)</x:f>
        <x:v>50479</x:v>
      </x:c>
      <x:c r="C148" s="182" t="n">
        <x:f>SUM(H148,N148,T148,Z148,AF148,AL148,AR148,AX148,BD148,BJ148)</x:f>
        <x:v>0</x:v>
      </x:c>
      <x:c r="D148" s="182" t="n">
        <x:f>SUM(I148,O148,U148,AA148,AG148,AM148,AS148,AY148,BE148,BK148)</x:f>
        <x:v>0</x:v>
      </x:c>
      <x:c r="E148" s="182" t="n">
        <x:f>SUM(J148,P148,V148,AB148,AH148,AN148,AT148,AZ148,BF148,BL148)+SUM(L148,R148,X148,AD148,AJ148,AP148,AV148,BB148,BH148,BN148)</x:f>
        <x:v>0</x:v>
      </x:c>
      <x:c r="F148" s="182" t="n">
        <x:f>SUM(M148,S148,Y148,AE148,AK148,AQ148,AW148,BC148,BI148,BO148)</x:f>
        <x:v>0</x:v>
      </x:c>
      <x:c r="G148" s="182" t="n">
        <x:f>MAX(0,Inputs!$B$12-SUM(J148,P148,V148,AB148,AH148,AN148,AT148,AZ148,BF148,BL148))</x:f>
        <x:v>1150</x:v>
      </x:c>
      <x:c r="H148" s="180" t="n">
        <x:f>M147</x:f>
        <x:v>0</x:v>
      </x:c>
      <x:c r="I148" s="180" t="n">
        <x:f>IF(H148&lt;=0,0,H148*IFERROR(INDEX(Inputs!$E$15:$E$24,MATCH(1,Inputs!$K$15:$K$24,0)),0)/12)</x:f>
        <x:v>0</x:v>
      </x:c>
      <x:c r="J148" s="180" t="n">
        <x:f>MIN(H148+I148,IF(H148&gt;0,IFERROR(INDEX(Inputs!$H$15:$H$24,MATCH(1,Inputs!$K$15:$K$24,0)),0),0))</x:f>
        <x:v>0</x:v>
      </x:c>
      <x:c r="K148" s="180" t="n">
        <x:f>MAX(0,H148+I148-J148)</x:f>
        <x:v>0</x:v>
      </x:c>
      <x:c r="L148" s="180" t="n">
        <x:f>MIN(K148,MAX(0,$G148-0))</x:f>
        <x:v>0</x:v>
      </x:c>
      <x:c r="M148" s="180" t="n">
        <x:f>MAX(0,K148-L148)</x:f>
        <x:v>0</x:v>
      </x:c>
      <x:c r="N148" s="180" t="n">
        <x:f>S147</x:f>
        <x:v>0</x:v>
      </x:c>
      <x:c r="O148" s="180" t="n">
        <x:f>IF(N148&lt;=0,0,N148*IFERROR(INDEX(Inputs!$E$15:$E$24,MATCH(2,Inputs!$K$15:$K$24,0)),0)/12)</x:f>
        <x:v>0</x:v>
      </x:c>
      <x:c r="P148" s="180" t="n">
        <x:f>MIN(N148+O148,IF(N148&gt;0,IFERROR(INDEX(Inputs!$H$15:$H$24,MATCH(2,Inputs!$K$15:$K$24,0)),0),0))</x:f>
        <x:v>0</x:v>
      </x:c>
      <x:c r="Q148" s="180" t="n">
        <x:f>MAX(0,N148+O148-P148)</x:f>
        <x:v>0</x:v>
      </x:c>
      <x:c r="R148" s="180" t="n">
        <x:f>MIN(Q148,MAX(0,$G148-SUM(K148)))</x:f>
        <x:v>0</x:v>
      </x:c>
      <x:c r="S148" s="180" t="n">
        <x:f>MAX(0,Q148-R148)</x:f>
        <x:v>0</x:v>
      </x:c>
      <x:c r="T148" s="180" t="n">
        <x:f>Y147</x:f>
        <x:v>0</x:v>
      </x:c>
      <x:c r="U148" s="180" t="n">
        <x:f>IF(T148&lt;=0,0,T148*IFERROR(INDEX(Inputs!$E$15:$E$24,MATCH(3,Inputs!$K$15:$K$24,0)),0)/12)</x:f>
        <x:v>0</x:v>
      </x:c>
      <x:c r="V148" s="180" t="n">
        <x:f>MIN(T148+U148,IF(T148&gt;0,IFERROR(INDEX(Inputs!$H$15:$H$24,MATCH(3,Inputs!$K$15:$K$24,0)),0),0))</x:f>
        <x:v>0</x:v>
      </x:c>
      <x:c r="W148" s="180" t="n">
        <x:f>MAX(0,T148+U148-V148)</x:f>
        <x:v>0</x:v>
      </x:c>
      <x:c r="X148" s="180" t="n">
        <x:f>MIN(W148,MAX(0,$G148-SUM(K148,Q148)))</x:f>
        <x:v>0</x:v>
      </x:c>
      <x:c r="Y148" s="180" t="n">
        <x:f>MAX(0,W148-X148)</x:f>
        <x:v>0</x:v>
      </x:c>
      <x:c r="Z148" s="180" t="n">
        <x:f>AE147</x:f>
        <x:v>0</x:v>
      </x:c>
      <x:c r="AA148" s="180" t="n">
        <x:f>IF(Z148&lt;=0,0,Z148*IFERROR(INDEX(Inputs!$E$15:$E$24,MATCH(4,Inputs!$K$15:$K$24,0)),0)/12)</x:f>
        <x:v>0</x:v>
      </x:c>
      <x:c r="AB148" s="180" t="n">
        <x:f>MIN(Z148+AA148,IF(Z148&gt;0,IFERROR(INDEX(Inputs!$H$15:$H$24,MATCH(4,Inputs!$K$15:$K$24,0)),0),0))</x:f>
        <x:v>0</x:v>
      </x:c>
      <x:c r="AC148" s="180" t="n">
        <x:f>MAX(0,Z148+AA148-AB148)</x:f>
        <x:v>0</x:v>
      </x:c>
      <x:c r="AD148" s="180" t="n">
        <x:f>MIN(AC148,MAX(0,$G148-SUM(K148,Q148,W148)))</x:f>
        <x:v>0</x:v>
      </x:c>
      <x:c r="AE148" s="180" t="n">
        <x:f>MAX(0,AC148-AD148)</x:f>
        <x:v>0</x:v>
      </x:c>
      <x:c r="AF148" s="180" t="n">
        <x:f>AK147</x:f>
        <x:v>0</x:v>
      </x:c>
      <x:c r="AG148" s="180" t="n">
        <x:f>IF(AF148&lt;=0,0,AF148*IFERROR(INDEX(Inputs!$E$15:$E$24,MATCH(5,Inputs!$K$15:$K$24,0)),0)/12)</x:f>
        <x:v>0</x:v>
      </x:c>
      <x:c r="AH148" s="180" t="n">
        <x:f>MIN(AF148+AG148,IF(AF148&gt;0,IFERROR(INDEX(Inputs!$H$15:$H$24,MATCH(5,Inputs!$K$15:$K$24,0)),0),0))</x:f>
        <x:v>0</x:v>
      </x:c>
      <x:c r="AI148" s="180" t="n">
        <x:f>MAX(0,AF148+AG148-AH148)</x:f>
        <x:v>0</x:v>
      </x:c>
      <x:c r="AJ148" s="180" t="n">
        <x:f>MIN(AI148,MAX(0,$G148-SUM(K148,Q148,W148,AC148)))</x:f>
        <x:v>0</x:v>
      </x:c>
      <x:c r="AK148" s="180" t="n">
        <x:f>MAX(0,AI148-AJ148)</x:f>
        <x:v>0</x:v>
      </x:c>
      <x:c r="AL148" s="180" t="n">
        <x:f>AQ147</x:f>
        <x:v>0</x:v>
      </x:c>
      <x:c r="AM148" s="180" t="n">
        <x:f>IF(AL148&lt;=0,0,AL148*IFERROR(INDEX(Inputs!$E$15:$E$24,MATCH(6,Inputs!$K$15:$K$24,0)),0)/12)</x:f>
        <x:v>0</x:v>
      </x:c>
      <x:c r="AN148" s="180" t="n">
        <x:f>MIN(AL148+AM148,IF(AL148&gt;0,IFERROR(INDEX(Inputs!$H$15:$H$24,MATCH(6,Inputs!$K$15:$K$24,0)),0),0))</x:f>
        <x:v>0</x:v>
      </x:c>
      <x:c r="AO148" s="180" t="n">
        <x:f>MAX(0,AL148+AM148-AN148)</x:f>
        <x:v>0</x:v>
      </x:c>
      <x:c r="AP148" s="180" t="n">
        <x:f>MIN(AO148,MAX(0,$G148-SUM(K148,Q148,W148,AC148,AI148)))</x:f>
        <x:v>0</x:v>
      </x:c>
      <x:c r="AQ148" s="180" t="n">
        <x:f>MAX(0,AO148-AP148)</x:f>
        <x:v>0</x:v>
      </x:c>
      <x:c r="AR148" s="180" t="n">
        <x:f>AW147</x:f>
        <x:v>0</x:v>
      </x:c>
      <x:c r="AS148" s="180" t="n">
        <x:f>IF(AR148&lt;=0,0,AR148*IFERROR(INDEX(Inputs!$E$15:$E$24,MATCH(7,Inputs!$K$15:$K$24,0)),0)/12)</x:f>
        <x:v>0</x:v>
      </x:c>
      <x:c r="AT148" s="180" t="n">
        <x:f>MIN(AR148+AS148,IF(AR148&gt;0,IFERROR(INDEX(Inputs!$H$15:$H$24,MATCH(7,Inputs!$K$15:$K$24,0)),0),0))</x:f>
        <x:v>0</x:v>
      </x:c>
      <x:c r="AU148" s="180" t="n">
        <x:f>MAX(0,AR148+AS148-AT148)</x:f>
        <x:v>0</x:v>
      </x:c>
      <x:c r="AV148" s="180" t="n">
        <x:f>MIN(AU148,MAX(0,$G148-SUM(K148,Q148,W148,AC148,AI148,AO148)))</x:f>
        <x:v>0</x:v>
      </x:c>
      <x:c r="AW148" s="180" t="n">
        <x:f>MAX(0,AU148-AV148)</x:f>
        <x:v>0</x:v>
      </x:c>
      <x:c r="AX148" s="180" t="n">
        <x:f>BC147</x:f>
        <x:v>0</x:v>
      </x:c>
      <x:c r="AY148" s="180" t="n">
        <x:f>IF(AX148&lt;=0,0,AX148*IFERROR(INDEX(Inputs!$E$15:$E$24,MATCH(8,Inputs!$K$15:$K$24,0)),0)/12)</x:f>
        <x:v>0</x:v>
      </x:c>
      <x:c r="AZ148" s="180" t="n">
        <x:f>MIN(AX148+AY148,IF(AX148&gt;0,IFERROR(INDEX(Inputs!$H$15:$H$24,MATCH(8,Inputs!$K$15:$K$24,0)),0),0))</x:f>
        <x:v>0</x:v>
      </x:c>
      <x:c r="BA148" s="180" t="n">
        <x:f>MAX(0,AX148+AY148-AZ148)</x:f>
        <x:v>0</x:v>
      </x:c>
      <x:c r="BB148" s="180" t="n">
        <x:f>MIN(BA148,MAX(0,$G148-SUM(K148,Q148,W148,AC148,AI148,AO148,AU148)))</x:f>
        <x:v>0</x:v>
      </x:c>
      <x:c r="BC148" s="180" t="n">
        <x:f>MAX(0,BA148-BB148)</x:f>
        <x:v>0</x:v>
      </x:c>
      <x:c r="BD148" s="180" t="n">
        <x:f>BI147</x:f>
        <x:v>0</x:v>
      </x:c>
      <x:c r="BE148" s="180" t="n">
        <x:f>IF(BD148&lt;=0,0,BD148*IFERROR(INDEX(Inputs!$E$15:$E$24,MATCH(9,Inputs!$K$15:$K$24,0)),0)/12)</x:f>
        <x:v>0</x:v>
      </x:c>
      <x:c r="BF148" s="180" t="n">
        <x:f>MIN(BD148+BE148,IF(BD148&gt;0,IFERROR(INDEX(Inputs!$H$15:$H$24,MATCH(9,Inputs!$K$15:$K$24,0)),0),0))</x:f>
        <x:v>0</x:v>
      </x:c>
      <x:c r="BG148" s="180" t="n">
        <x:f>MAX(0,BD148+BE148-BF148)</x:f>
        <x:v>0</x:v>
      </x:c>
      <x:c r="BH148" s="180" t="n">
        <x:f>MIN(BG148,MAX(0,$G148-SUM(K148,Q148,W148,AC148,AI148,AO148,AU148,BA148)))</x:f>
        <x:v>0</x:v>
      </x:c>
      <x:c r="BI148" s="180" t="n">
        <x:f>MAX(0,BG148-BH148)</x:f>
        <x:v>0</x:v>
      </x:c>
      <x:c r="BJ148" s="180" t="n">
        <x:f>BO147</x:f>
        <x:v>0</x:v>
      </x:c>
      <x:c r="BK148" s="180" t="n">
        <x:f>IF(BJ148&lt;=0,0,BJ148*IFERROR(INDEX(Inputs!$E$15:$E$24,MATCH(10,Inputs!$K$15:$K$24,0)),0)/12)</x:f>
        <x:v>0</x:v>
      </x:c>
      <x:c r="BL148" s="180" t="n">
        <x:f>MIN(BJ148+BK148,IF(BJ148&gt;0,IFERROR(INDEX(Inputs!$H$15:$H$24,MATCH(10,Inputs!$K$15:$K$24,0)),0),0))</x:f>
        <x:v>0</x:v>
      </x:c>
      <x:c r="BM148" s="180" t="n">
        <x:f>MAX(0,BJ148+BK148-BL148)</x:f>
        <x:v>0</x:v>
      </x:c>
      <x:c r="BN148" s="180" t="n">
        <x:f>MIN(BM148,MAX(0,$G148-SUM(K148,Q148,W148,AC148,AI148,AO148,AU148,BA148,BG148)))</x:f>
        <x:v>0</x:v>
      </x:c>
      <x:c r="BO148" s="192" t="n">
        <x:f>MAX(0,BM148-BN148)</x:f>
        <x:v>0</x:v>
      </x:c>
    </x:row>
    <x:row r="149">
      <x:c r="A149" s="191" t="n">
        <x:f>142</x:f>
        <x:v>142</x:v>
      </x:c>
      <x:c r="B149" s="178" t="n">
        <x:f>EDATE(Inputs!$B$4,A149-1)</x:f>
        <x:v>50510</x:v>
      </x:c>
      <x:c r="C149" s="182" t="n">
        <x:f>SUM(H149,N149,T149,Z149,AF149,AL149,AR149,AX149,BD149,BJ149)</x:f>
        <x:v>0</x:v>
      </x:c>
      <x:c r="D149" s="182" t="n">
        <x:f>SUM(I149,O149,U149,AA149,AG149,AM149,AS149,AY149,BE149,BK149)</x:f>
        <x:v>0</x:v>
      </x:c>
      <x:c r="E149" s="182" t="n">
        <x:f>SUM(J149,P149,V149,AB149,AH149,AN149,AT149,AZ149,BF149,BL149)+SUM(L149,R149,X149,AD149,AJ149,AP149,AV149,BB149,BH149,BN149)</x:f>
        <x:v>0</x:v>
      </x:c>
      <x:c r="F149" s="182" t="n">
        <x:f>SUM(M149,S149,Y149,AE149,AK149,AQ149,AW149,BC149,BI149,BO149)</x:f>
        <x:v>0</x:v>
      </x:c>
      <x:c r="G149" s="182" t="n">
        <x:f>MAX(0,Inputs!$B$12-SUM(J149,P149,V149,AB149,AH149,AN149,AT149,AZ149,BF149,BL149))</x:f>
        <x:v>1150</x:v>
      </x:c>
      <x:c r="H149" s="180" t="n">
        <x:f>M148</x:f>
        <x:v>0</x:v>
      </x:c>
      <x:c r="I149" s="180" t="n">
        <x:f>IF(H149&lt;=0,0,H149*IFERROR(INDEX(Inputs!$E$15:$E$24,MATCH(1,Inputs!$K$15:$K$24,0)),0)/12)</x:f>
        <x:v>0</x:v>
      </x:c>
      <x:c r="J149" s="180" t="n">
        <x:f>MIN(H149+I149,IF(H149&gt;0,IFERROR(INDEX(Inputs!$H$15:$H$24,MATCH(1,Inputs!$K$15:$K$24,0)),0),0))</x:f>
        <x:v>0</x:v>
      </x:c>
      <x:c r="K149" s="180" t="n">
        <x:f>MAX(0,H149+I149-J149)</x:f>
        <x:v>0</x:v>
      </x:c>
      <x:c r="L149" s="180" t="n">
        <x:f>MIN(K149,MAX(0,$G149-0))</x:f>
        <x:v>0</x:v>
      </x:c>
      <x:c r="M149" s="180" t="n">
        <x:f>MAX(0,K149-L149)</x:f>
        <x:v>0</x:v>
      </x:c>
      <x:c r="N149" s="180" t="n">
        <x:f>S148</x:f>
        <x:v>0</x:v>
      </x:c>
      <x:c r="O149" s="180" t="n">
        <x:f>IF(N149&lt;=0,0,N149*IFERROR(INDEX(Inputs!$E$15:$E$24,MATCH(2,Inputs!$K$15:$K$24,0)),0)/12)</x:f>
        <x:v>0</x:v>
      </x:c>
      <x:c r="P149" s="180" t="n">
        <x:f>MIN(N149+O149,IF(N149&gt;0,IFERROR(INDEX(Inputs!$H$15:$H$24,MATCH(2,Inputs!$K$15:$K$24,0)),0),0))</x:f>
        <x:v>0</x:v>
      </x:c>
      <x:c r="Q149" s="180" t="n">
        <x:f>MAX(0,N149+O149-P149)</x:f>
        <x:v>0</x:v>
      </x:c>
      <x:c r="R149" s="180" t="n">
        <x:f>MIN(Q149,MAX(0,$G149-SUM(K149)))</x:f>
        <x:v>0</x:v>
      </x:c>
      <x:c r="S149" s="180" t="n">
        <x:f>MAX(0,Q149-R149)</x:f>
        <x:v>0</x:v>
      </x:c>
      <x:c r="T149" s="180" t="n">
        <x:f>Y148</x:f>
        <x:v>0</x:v>
      </x:c>
      <x:c r="U149" s="180" t="n">
        <x:f>IF(T149&lt;=0,0,T149*IFERROR(INDEX(Inputs!$E$15:$E$24,MATCH(3,Inputs!$K$15:$K$24,0)),0)/12)</x:f>
        <x:v>0</x:v>
      </x:c>
      <x:c r="V149" s="180" t="n">
        <x:f>MIN(T149+U149,IF(T149&gt;0,IFERROR(INDEX(Inputs!$H$15:$H$24,MATCH(3,Inputs!$K$15:$K$24,0)),0),0))</x:f>
        <x:v>0</x:v>
      </x:c>
      <x:c r="W149" s="180" t="n">
        <x:f>MAX(0,T149+U149-V149)</x:f>
        <x:v>0</x:v>
      </x:c>
      <x:c r="X149" s="180" t="n">
        <x:f>MIN(W149,MAX(0,$G149-SUM(K149,Q149)))</x:f>
        <x:v>0</x:v>
      </x:c>
      <x:c r="Y149" s="180" t="n">
        <x:f>MAX(0,W149-X149)</x:f>
        <x:v>0</x:v>
      </x:c>
      <x:c r="Z149" s="180" t="n">
        <x:f>AE148</x:f>
        <x:v>0</x:v>
      </x:c>
      <x:c r="AA149" s="180" t="n">
        <x:f>IF(Z149&lt;=0,0,Z149*IFERROR(INDEX(Inputs!$E$15:$E$24,MATCH(4,Inputs!$K$15:$K$24,0)),0)/12)</x:f>
        <x:v>0</x:v>
      </x:c>
      <x:c r="AB149" s="180" t="n">
        <x:f>MIN(Z149+AA149,IF(Z149&gt;0,IFERROR(INDEX(Inputs!$H$15:$H$24,MATCH(4,Inputs!$K$15:$K$24,0)),0),0))</x:f>
        <x:v>0</x:v>
      </x:c>
      <x:c r="AC149" s="180" t="n">
        <x:f>MAX(0,Z149+AA149-AB149)</x:f>
        <x:v>0</x:v>
      </x:c>
      <x:c r="AD149" s="180" t="n">
        <x:f>MIN(AC149,MAX(0,$G149-SUM(K149,Q149,W149)))</x:f>
        <x:v>0</x:v>
      </x:c>
      <x:c r="AE149" s="180" t="n">
        <x:f>MAX(0,AC149-AD149)</x:f>
        <x:v>0</x:v>
      </x:c>
      <x:c r="AF149" s="180" t="n">
        <x:f>AK148</x:f>
        <x:v>0</x:v>
      </x:c>
      <x:c r="AG149" s="180" t="n">
        <x:f>IF(AF149&lt;=0,0,AF149*IFERROR(INDEX(Inputs!$E$15:$E$24,MATCH(5,Inputs!$K$15:$K$24,0)),0)/12)</x:f>
        <x:v>0</x:v>
      </x:c>
      <x:c r="AH149" s="180" t="n">
        <x:f>MIN(AF149+AG149,IF(AF149&gt;0,IFERROR(INDEX(Inputs!$H$15:$H$24,MATCH(5,Inputs!$K$15:$K$24,0)),0),0))</x:f>
        <x:v>0</x:v>
      </x:c>
      <x:c r="AI149" s="180" t="n">
        <x:f>MAX(0,AF149+AG149-AH149)</x:f>
        <x:v>0</x:v>
      </x:c>
      <x:c r="AJ149" s="180" t="n">
        <x:f>MIN(AI149,MAX(0,$G149-SUM(K149,Q149,W149,AC149)))</x:f>
        <x:v>0</x:v>
      </x:c>
      <x:c r="AK149" s="180" t="n">
        <x:f>MAX(0,AI149-AJ149)</x:f>
        <x:v>0</x:v>
      </x:c>
      <x:c r="AL149" s="180" t="n">
        <x:f>AQ148</x:f>
        <x:v>0</x:v>
      </x:c>
      <x:c r="AM149" s="180" t="n">
        <x:f>IF(AL149&lt;=0,0,AL149*IFERROR(INDEX(Inputs!$E$15:$E$24,MATCH(6,Inputs!$K$15:$K$24,0)),0)/12)</x:f>
        <x:v>0</x:v>
      </x:c>
      <x:c r="AN149" s="180" t="n">
        <x:f>MIN(AL149+AM149,IF(AL149&gt;0,IFERROR(INDEX(Inputs!$H$15:$H$24,MATCH(6,Inputs!$K$15:$K$24,0)),0),0))</x:f>
        <x:v>0</x:v>
      </x:c>
      <x:c r="AO149" s="180" t="n">
        <x:f>MAX(0,AL149+AM149-AN149)</x:f>
        <x:v>0</x:v>
      </x:c>
      <x:c r="AP149" s="180" t="n">
        <x:f>MIN(AO149,MAX(0,$G149-SUM(K149,Q149,W149,AC149,AI149)))</x:f>
        <x:v>0</x:v>
      </x:c>
      <x:c r="AQ149" s="180" t="n">
        <x:f>MAX(0,AO149-AP149)</x:f>
        <x:v>0</x:v>
      </x:c>
      <x:c r="AR149" s="180" t="n">
        <x:f>AW148</x:f>
        <x:v>0</x:v>
      </x:c>
      <x:c r="AS149" s="180" t="n">
        <x:f>IF(AR149&lt;=0,0,AR149*IFERROR(INDEX(Inputs!$E$15:$E$24,MATCH(7,Inputs!$K$15:$K$24,0)),0)/12)</x:f>
        <x:v>0</x:v>
      </x:c>
      <x:c r="AT149" s="180" t="n">
        <x:f>MIN(AR149+AS149,IF(AR149&gt;0,IFERROR(INDEX(Inputs!$H$15:$H$24,MATCH(7,Inputs!$K$15:$K$24,0)),0),0))</x:f>
        <x:v>0</x:v>
      </x:c>
      <x:c r="AU149" s="180" t="n">
        <x:f>MAX(0,AR149+AS149-AT149)</x:f>
        <x:v>0</x:v>
      </x:c>
      <x:c r="AV149" s="180" t="n">
        <x:f>MIN(AU149,MAX(0,$G149-SUM(K149,Q149,W149,AC149,AI149,AO149)))</x:f>
        <x:v>0</x:v>
      </x:c>
      <x:c r="AW149" s="180" t="n">
        <x:f>MAX(0,AU149-AV149)</x:f>
        <x:v>0</x:v>
      </x:c>
      <x:c r="AX149" s="180" t="n">
        <x:f>BC148</x:f>
        <x:v>0</x:v>
      </x:c>
      <x:c r="AY149" s="180" t="n">
        <x:f>IF(AX149&lt;=0,0,AX149*IFERROR(INDEX(Inputs!$E$15:$E$24,MATCH(8,Inputs!$K$15:$K$24,0)),0)/12)</x:f>
        <x:v>0</x:v>
      </x:c>
      <x:c r="AZ149" s="180" t="n">
        <x:f>MIN(AX149+AY149,IF(AX149&gt;0,IFERROR(INDEX(Inputs!$H$15:$H$24,MATCH(8,Inputs!$K$15:$K$24,0)),0),0))</x:f>
        <x:v>0</x:v>
      </x:c>
      <x:c r="BA149" s="180" t="n">
        <x:f>MAX(0,AX149+AY149-AZ149)</x:f>
        <x:v>0</x:v>
      </x:c>
      <x:c r="BB149" s="180" t="n">
        <x:f>MIN(BA149,MAX(0,$G149-SUM(K149,Q149,W149,AC149,AI149,AO149,AU149)))</x:f>
        <x:v>0</x:v>
      </x:c>
      <x:c r="BC149" s="180" t="n">
        <x:f>MAX(0,BA149-BB149)</x:f>
        <x:v>0</x:v>
      </x:c>
      <x:c r="BD149" s="180" t="n">
        <x:f>BI148</x:f>
        <x:v>0</x:v>
      </x:c>
      <x:c r="BE149" s="180" t="n">
        <x:f>IF(BD149&lt;=0,0,BD149*IFERROR(INDEX(Inputs!$E$15:$E$24,MATCH(9,Inputs!$K$15:$K$24,0)),0)/12)</x:f>
        <x:v>0</x:v>
      </x:c>
      <x:c r="BF149" s="180" t="n">
        <x:f>MIN(BD149+BE149,IF(BD149&gt;0,IFERROR(INDEX(Inputs!$H$15:$H$24,MATCH(9,Inputs!$K$15:$K$24,0)),0),0))</x:f>
        <x:v>0</x:v>
      </x:c>
      <x:c r="BG149" s="180" t="n">
        <x:f>MAX(0,BD149+BE149-BF149)</x:f>
        <x:v>0</x:v>
      </x:c>
      <x:c r="BH149" s="180" t="n">
        <x:f>MIN(BG149,MAX(0,$G149-SUM(K149,Q149,W149,AC149,AI149,AO149,AU149,BA149)))</x:f>
        <x:v>0</x:v>
      </x:c>
      <x:c r="BI149" s="180" t="n">
        <x:f>MAX(0,BG149-BH149)</x:f>
        <x:v>0</x:v>
      </x:c>
      <x:c r="BJ149" s="180" t="n">
        <x:f>BO148</x:f>
        <x:v>0</x:v>
      </x:c>
      <x:c r="BK149" s="180" t="n">
        <x:f>IF(BJ149&lt;=0,0,BJ149*IFERROR(INDEX(Inputs!$E$15:$E$24,MATCH(10,Inputs!$K$15:$K$24,0)),0)/12)</x:f>
        <x:v>0</x:v>
      </x:c>
      <x:c r="BL149" s="180" t="n">
        <x:f>MIN(BJ149+BK149,IF(BJ149&gt;0,IFERROR(INDEX(Inputs!$H$15:$H$24,MATCH(10,Inputs!$K$15:$K$24,0)),0),0))</x:f>
        <x:v>0</x:v>
      </x:c>
      <x:c r="BM149" s="180" t="n">
        <x:f>MAX(0,BJ149+BK149-BL149)</x:f>
        <x:v>0</x:v>
      </x:c>
      <x:c r="BN149" s="180" t="n">
        <x:f>MIN(BM149,MAX(0,$G149-SUM(K149,Q149,W149,AC149,AI149,AO149,AU149,BA149,BG149)))</x:f>
        <x:v>0</x:v>
      </x:c>
      <x:c r="BO149" s="192" t="n">
        <x:f>MAX(0,BM149-BN149)</x:f>
        <x:v>0</x:v>
      </x:c>
    </x:row>
    <x:row r="150">
      <x:c r="A150" s="191" t="n">
        <x:f>143</x:f>
        <x:v>143</x:v>
      </x:c>
      <x:c r="B150" s="178" t="n">
        <x:f>EDATE(Inputs!$B$4,A150-1)</x:f>
        <x:v>50540</x:v>
      </x:c>
      <x:c r="C150" s="182" t="n">
        <x:f>SUM(H150,N150,T150,Z150,AF150,AL150,AR150,AX150,BD150,BJ150)</x:f>
        <x:v>0</x:v>
      </x:c>
      <x:c r="D150" s="182" t="n">
        <x:f>SUM(I150,O150,U150,AA150,AG150,AM150,AS150,AY150,BE150,BK150)</x:f>
        <x:v>0</x:v>
      </x:c>
      <x:c r="E150" s="182" t="n">
        <x:f>SUM(J150,P150,V150,AB150,AH150,AN150,AT150,AZ150,BF150,BL150)+SUM(L150,R150,X150,AD150,AJ150,AP150,AV150,BB150,BH150,BN150)</x:f>
        <x:v>0</x:v>
      </x:c>
      <x:c r="F150" s="182" t="n">
        <x:f>SUM(M150,S150,Y150,AE150,AK150,AQ150,AW150,BC150,BI150,BO150)</x:f>
        <x:v>0</x:v>
      </x:c>
      <x:c r="G150" s="182" t="n">
        <x:f>MAX(0,Inputs!$B$12-SUM(J150,P150,V150,AB150,AH150,AN150,AT150,AZ150,BF150,BL150))</x:f>
        <x:v>1150</x:v>
      </x:c>
      <x:c r="H150" s="180" t="n">
        <x:f>M149</x:f>
        <x:v>0</x:v>
      </x:c>
      <x:c r="I150" s="180" t="n">
        <x:f>IF(H150&lt;=0,0,H150*IFERROR(INDEX(Inputs!$E$15:$E$24,MATCH(1,Inputs!$K$15:$K$24,0)),0)/12)</x:f>
        <x:v>0</x:v>
      </x:c>
      <x:c r="J150" s="180" t="n">
        <x:f>MIN(H150+I150,IF(H150&gt;0,IFERROR(INDEX(Inputs!$H$15:$H$24,MATCH(1,Inputs!$K$15:$K$24,0)),0),0))</x:f>
        <x:v>0</x:v>
      </x:c>
      <x:c r="K150" s="180" t="n">
        <x:f>MAX(0,H150+I150-J150)</x:f>
        <x:v>0</x:v>
      </x:c>
      <x:c r="L150" s="180" t="n">
        <x:f>MIN(K150,MAX(0,$G150-0))</x:f>
        <x:v>0</x:v>
      </x:c>
      <x:c r="M150" s="180" t="n">
        <x:f>MAX(0,K150-L150)</x:f>
        <x:v>0</x:v>
      </x:c>
      <x:c r="N150" s="180" t="n">
        <x:f>S149</x:f>
        <x:v>0</x:v>
      </x:c>
      <x:c r="O150" s="180" t="n">
        <x:f>IF(N150&lt;=0,0,N150*IFERROR(INDEX(Inputs!$E$15:$E$24,MATCH(2,Inputs!$K$15:$K$24,0)),0)/12)</x:f>
        <x:v>0</x:v>
      </x:c>
      <x:c r="P150" s="180" t="n">
        <x:f>MIN(N150+O150,IF(N150&gt;0,IFERROR(INDEX(Inputs!$H$15:$H$24,MATCH(2,Inputs!$K$15:$K$24,0)),0),0))</x:f>
        <x:v>0</x:v>
      </x:c>
      <x:c r="Q150" s="180" t="n">
        <x:f>MAX(0,N150+O150-P150)</x:f>
        <x:v>0</x:v>
      </x:c>
      <x:c r="R150" s="180" t="n">
        <x:f>MIN(Q150,MAX(0,$G150-SUM(K150)))</x:f>
        <x:v>0</x:v>
      </x:c>
      <x:c r="S150" s="180" t="n">
        <x:f>MAX(0,Q150-R150)</x:f>
        <x:v>0</x:v>
      </x:c>
      <x:c r="T150" s="180" t="n">
        <x:f>Y149</x:f>
        <x:v>0</x:v>
      </x:c>
      <x:c r="U150" s="180" t="n">
        <x:f>IF(T150&lt;=0,0,T150*IFERROR(INDEX(Inputs!$E$15:$E$24,MATCH(3,Inputs!$K$15:$K$24,0)),0)/12)</x:f>
        <x:v>0</x:v>
      </x:c>
      <x:c r="V150" s="180" t="n">
        <x:f>MIN(T150+U150,IF(T150&gt;0,IFERROR(INDEX(Inputs!$H$15:$H$24,MATCH(3,Inputs!$K$15:$K$24,0)),0),0))</x:f>
        <x:v>0</x:v>
      </x:c>
      <x:c r="W150" s="180" t="n">
        <x:f>MAX(0,T150+U150-V150)</x:f>
        <x:v>0</x:v>
      </x:c>
      <x:c r="X150" s="180" t="n">
        <x:f>MIN(W150,MAX(0,$G150-SUM(K150,Q150)))</x:f>
        <x:v>0</x:v>
      </x:c>
      <x:c r="Y150" s="180" t="n">
        <x:f>MAX(0,W150-X150)</x:f>
        <x:v>0</x:v>
      </x:c>
      <x:c r="Z150" s="180" t="n">
        <x:f>AE149</x:f>
        <x:v>0</x:v>
      </x:c>
      <x:c r="AA150" s="180" t="n">
        <x:f>IF(Z150&lt;=0,0,Z150*IFERROR(INDEX(Inputs!$E$15:$E$24,MATCH(4,Inputs!$K$15:$K$24,0)),0)/12)</x:f>
        <x:v>0</x:v>
      </x:c>
      <x:c r="AB150" s="180" t="n">
        <x:f>MIN(Z150+AA150,IF(Z150&gt;0,IFERROR(INDEX(Inputs!$H$15:$H$24,MATCH(4,Inputs!$K$15:$K$24,0)),0),0))</x:f>
        <x:v>0</x:v>
      </x:c>
      <x:c r="AC150" s="180" t="n">
        <x:f>MAX(0,Z150+AA150-AB150)</x:f>
        <x:v>0</x:v>
      </x:c>
      <x:c r="AD150" s="180" t="n">
        <x:f>MIN(AC150,MAX(0,$G150-SUM(K150,Q150,W150)))</x:f>
        <x:v>0</x:v>
      </x:c>
      <x:c r="AE150" s="180" t="n">
        <x:f>MAX(0,AC150-AD150)</x:f>
        <x:v>0</x:v>
      </x:c>
      <x:c r="AF150" s="180" t="n">
        <x:f>AK149</x:f>
        <x:v>0</x:v>
      </x:c>
      <x:c r="AG150" s="180" t="n">
        <x:f>IF(AF150&lt;=0,0,AF150*IFERROR(INDEX(Inputs!$E$15:$E$24,MATCH(5,Inputs!$K$15:$K$24,0)),0)/12)</x:f>
        <x:v>0</x:v>
      </x:c>
      <x:c r="AH150" s="180" t="n">
        <x:f>MIN(AF150+AG150,IF(AF150&gt;0,IFERROR(INDEX(Inputs!$H$15:$H$24,MATCH(5,Inputs!$K$15:$K$24,0)),0),0))</x:f>
        <x:v>0</x:v>
      </x:c>
      <x:c r="AI150" s="180" t="n">
        <x:f>MAX(0,AF150+AG150-AH150)</x:f>
        <x:v>0</x:v>
      </x:c>
      <x:c r="AJ150" s="180" t="n">
        <x:f>MIN(AI150,MAX(0,$G150-SUM(K150,Q150,W150,AC150)))</x:f>
        <x:v>0</x:v>
      </x:c>
      <x:c r="AK150" s="180" t="n">
        <x:f>MAX(0,AI150-AJ150)</x:f>
        <x:v>0</x:v>
      </x:c>
      <x:c r="AL150" s="180" t="n">
        <x:f>AQ149</x:f>
        <x:v>0</x:v>
      </x:c>
      <x:c r="AM150" s="180" t="n">
        <x:f>IF(AL150&lt;=0,0,AL150*IFERROR(INDEX(Inputs!$E$15:$E$24,MATCH(6,Inputs!$K$15:$K$24,0)),0)/12)</x:f>
        <x:v>0</x:v>
      </x:c>
      <x:c r="AN150" s="180" t="n">
        <x:f>MIN(AL150+AM150,IF(AL150&gt;0,IFERROR(INDEX(Inputs!$H$15:$H$24,MATCH(6,Inputs!$K$15:$K$24,0)),0),0))</x:f>
        <x:v>0</x:v>
      </x:c>
      <x:c r="AO150" s="180" t="n">
        <x:f>MAX(0,AL150+AM150-AN150)</x:f>
        <x:v>0</x:v>
      </x:c>
      <x:c r="AP150" s="180" t="n">
        <x:f>MIN(AO150,MAX(0,$G150-SUM(K150,Q150,W150,AC150,AI150)))</x:f>
        <x:v>0</x:v>
      </x:c>
      <x:c r="AQ150" s="180" t="n">
        <x:f>MAX(0,AO150-AP150)</x:f>
        <x:v>0</x:v>
      </x:c>
      <x:c r="AR150" s="180" t="n">
        <x:f>AW149</x:f>
        <x:v>0</x:v>
      </x:c>
      <x:c r="AS150" s="180" t="n">
        <x:f>IF(AR150&lt;=0,0,AR150*IFERROR(INDEX(Inputs!$E$15:$E$24,MATCH(7,Inputs!$K$15:$K$24,0)),0)/12)</x:f>
        <x:v>0</x:v>
      </x:c>
      <x:c r="AT150" s="180" t="n">
        <x:f>MIN(AR150+AS150,IF(AR150&gt;0,IFERROR(INDEX(Inputs!$H$15:$H$24,MATCH(7,Inputs!$K$15:$K$24,0)),0),0))</x:f>
        <x:v>0</x:v>
      </x:c>
      <x:c r="AU150" s="180" t="n">
        <x:f>MAX(0,AR150+AS150-AT150)</x:f>
        <x:v>0</x:v>
      </x:c>
      <x:c r="AV150" s="180" t="n">
        <x:f>MIN(AU150,MAX(0,$G150-SUM(K150,Q150,W150,AC150,AI150,AO150)))</x:f>
        <x:v>0</x:v>
      </x:c>
      <x:c r="AW150" s="180" t="n">
        <x:f>MAX(0,AU150-AV150)</x:f>
        <x:v>0</x:v>
      </x:c>
      <x:c r="AX150" s="180" t="n">
        <x:f>BC149</x:f>
        <x:v>0</x:v>
      </x:c>
      <x:c r="AY150" s="180" t="n">
        <x:f>IF(AX150&lt;=0,0,AX150*IFERROR(INDEX(Inputs!$E$15:$E$24,MATCH(8,Inputs!$K$15:$K$24,0)),0)/12)</x:f>
        <x:v>0</x:v>
      </x:c>
      <x:c r="AZ150" s="180" t="n">
        <x:f>MIN(AX150+AY150,IF(AX150&gt;0,IFERROR(INDEX(Inputs!$H$15:$H$24,MATCH(8,Inputs!$K$15:$K$24,0)),0),0))</x:f>
        <x:v>0</x:v>
      </x:c>
      <x:c r="BA150" s="180" t="n">
        <x:f>MAX(0,AX150+AY150-AZ150)</x:f>
        <x:v>0</x:v>
      </x:c>
      <x:c r="BB150" s="180" t="n">
        <x:f>MIN(BA150,MAX(0,$G150-SUM(K150,Q150,W150,AC150,AI150,AO150,AU150)))</x:f>
        <x:v>0</x:v>
      </x:c>
      <x:c r="BC150" s="180" t="n">
        <x:f>MAX(0,BA150-BB150)</x:f>
        <x:v>0</x:v>
      </x:c>
      <x:c r="BD150" s="180" t="n">
        <x:f>BI149</x:f>
        <x:v>0</x:v>
      </x:c>
      <x:c r="BE150" s="180" t="n">
        <x:f>IF(BD150&lt;=0,0,BD150*IFERROR(INDEX(Inputs!$E$15:$E$24,MATCH(9,Inputs!$K$15:$K$24,0)),0)/12)</x:f>
        <x:v>0</x:v>
      </x:c>
      <x:c r="BF150" s="180" t="n">
        <x:f>MIN(BD150+BE150,IF(BD150&gt;0,IFERROR(INDEX(Inputs!$H$15:$H$24,MATCH(9,Inputs!$K$15:$K$24,0)),0),0))</x:f>
        <x:v>0</x:v>
      </x:c>
      <x:c r="BG150" s="180" t="n">
        <x:f>MAX(0,BD150+BE150-BF150)</x:f>
        <x:v>0</x:v>
      </x:c>
      <x:c r="BH150" s="180" t="n">
        <x:f>MIN(BG150,MAX(0,$G150-SUM(K150,Q150,W150,AC150,AI150,AO150,AU150,BA150)))</x:f>
        <x:v>0</x:v>
      </x:c>
      <x:c r="BI150" s="180" t="n">
        <x:f>MAX(0,BG150-BH150)</x:f>
        <x:v>0</x:v>
      </x:c>
      <x:c r="BJ150" s="180" t="n">
        <x:f>BO149</x:f>
        <x:v>0</x:v>
      </x:c>
      <x:c r="BK150" s="180" t="n">
        <x:f>IF(BJ150&lt;=0,0,BJ150*IFERROR(INDEX(Inputs!$E$15:$E$24,MATCH(10,Inputs!$K$15:$K$24,0)),0)/12)</x:f>
        <x:v>0</x:v>
      </x:c>
      <x:c r="BL150" s="180" t="n">
        <x:f>MIN(BJ150+BK150,IF(BJ150&gt;0,IFERROR(INDEX(Inputs!$H$15:$H$24,MATCH(10,Inputs!$K$15:$K$24,0)),0),0))</x:f>
        <x:v>0</x:v>
      </x:c>
      <x:c r="BM150" s="180" t="n">
        <x:f>MAX(0,BJ150+BK150-BL150)</x:f>
        <x:v>0</x:v>
      </x:c>
      <x:c r="BN150" s="180" t="n">
        <x:f>MIN(BM150,MAX(0,$G150-SUM(K150,Q150,W150,AC150,AI150,AO150,AU150,BA150,BG150)))</x:f>
        <x:v>0</x:v>
      </x:c>
      <x:c r="BO150" s="192" t="n">
        <x:f>MAX(0,BM150-BN150)</x:f>
        <x:v>0</x:v>
      </x:c>
    </x:row>
    <x:row r="151">
      <x:c r="A151" s="191" t="n">
        <x:f>144</x:f>
        <x:v>144</x:v>
      </x:c>
      <x:c r="B151" s="178" t="n">
        <x:f>EDATE(Inputs!$B$4,A151-1)</x:f>
        <x:v>50571</x:v>
      </x:c>
      <x:c r="C151" s="182" t="n">
        <x:f>SUM(H151,N151,T151,Z151,AF151,AL151,AR151,AX151,BD151,BJ151)</x:f>
        <x:v>0</x:v>
      </x:c>
      <x:c r="D151" s="182" t="n">
        <x:f>SUM(I151,O151,U151,AA151,AG151,AM151,AS151,AY151,BE151,BK151)</x:f>
        <x:v>0</x:v>
      </x:c>
      <x:c r="E151" s="182" t="n">
        <x:f>SUM(J151,P151,V151,AB151,AH151,AN151,AT151,AZ151,BF151,BL151)+SUM(L151,R151,X151,AD151,AJ151,AP151,AV151,BB151,BH151,BN151)</x:f>
        <x:v>0</x:v>
      </x:c>
      <x:c r="F151" s="182" t="n">
        <x:f>SUM(M151,S151,Y151,AE151,AK151,AQ151,AW151,BC151,BI151,BO151)</x:f>
        <x:v>0</x:v>
      </x:c>
      <x:c r="G151" s="182" t="n">
        <x:f>MAX(0,Inputs!$B$12-SUM(J151,P151,V151,AB151,AH151,AN151,AT151,AZ151,BF151,BL151))</x:f>
        <x:v>1150</x:v>
      </x:c>
      <x:c r="H151" s="180" t="n">
        <x:f>M150</x:f>
        <x:v>0</x:v>
      </x:c>
      <x:c r="I151" s="180" t="n">
        <x:f>IF(H151&lt;=0,0,H151*IFERROR(INDEX(Inputs!$E$15:$E$24,MATCH(1,Inputs!$K$15:$K$24,0)),0)/12)</x:f>
        <x:v>0</x:v>
      </x:c>
      <x:c r="J151" s="180" t="n">
        <x:f>MIN(H151+I151,IF(H151&gt;0,IFERROR(INDEX(Inputs!$H$15:$H$24,MATCH(1,Inputs!$K$15:$K$24,0)),0),0))</x:f>
        <x:v>0</x:v>
      </x:c>
      <x:c r="K151" s="180" t="n">
        <x:f>MAX(0,H151+I151-J151)</x:f>
        <x:v>0</x:v>
      </x:c>
      <x:c r="L151" s="180" t="n">
        <x:f>MIN(K151,MAX(0,$G151-0))</x:f>
        <x:v>0</x:v>
      </x:c>
      <x:c r="M151" s="180" t="n">
        <x:f>MAX(0,K151-L151)</x:f>
        <x:v>0</x:v>
      </x:c>
      <x:c r="N151" s="180" t="n">
        <x:f>S150</x:f>
        <x:v>0</x:v>
      </x:c>
      <x:c r="O151" s="180" t="n">
        <x:f>IF(N151&lt;=0,0,N151*IFERROR(INDEX(Inputs!$E$15:$E$24,MATCH(2,Inputs!$K$15:$K$24,0)),0)/12)</x:f>
        <x:v>0</x:v>
      </x:c>
      <x:c r="P151" s="180" t="n">
        <x:f>MIN(N151+O151,IF(N151&gt;0,IFERROR(INDEX(Inputs!$H$15:$H$24,MATCH(2,Inputs!$K$15:$K$24,0)),0),0))</x:f>
        <x:v>0</x:v>
      </x:c>
      <x:c r="Q151" s="180" t="n">
        <x:f>MAX(0,N151+O151-P151)</x:f>
        <x:v>0</x:v>
      </x:c>
      <x:c r="R151" s="180" t="n">
        <x:f>MIN(Q151,MAX(0,$G151-SUM(K151)))</x:f>
        <x:v>0</x:v>
      </x:c>
      <x:c r="S151" s="180" t="n">
        <x:f>MAX(0,Q151-R151)</x:f>
        <x:v>0</x:v>
      </x:c>
      <x:c r="T151" s="180" t="n">
        <x:f>Y150</x:f>
        <x:v>0</x:v>
      </x:c>
      <x:c r="U151" s="180" t="n">
        <x:f>IF(T151&lt;=0,0,T151*IFERROR(INDEX(Inputs!$E$15:$E$24,MATCH(3,Inputs!$K$15:$K$24,0)),0)/12)</x:f>
        <x:v>0</x:v>
      </x:c>
      <x:c r="V151" s="180" t="n">
        <x:f>MIN(T151+U151,IF(T151&gt;0,IFERROR(INDEX(Inputs!$H$15:$H$24,MATCH(3,Inputs!$K$15:$K$24,0)),0),0))</x:f>
        <x:v>0</x:v>
      </x:c>
      <x:c r="W151" s="180" t="n">
        <x:f>MAX(0,T151+U151-V151)</x:f>
        <x:v>0</x:v>
      </x:c>
      <x:c r="X151" s="180" t="n">
        <x:f>MIN(W151,MAX(0,$G151-SUM(K151,Q151)))</x:f>
        <x:v>0</x:v>
      </x:c>
      <x:c r="Y151" s="180" t="n">
        <x:f>MAX(0,W151-X151)</x:f>
        <x:v>0</x:v>
      </x:c>
      <x:c r="Z151" s="180" t="n">
        <x:f>AE150</x:f>
        <x:v>0</x:v>
      </x:c>
      <x:c r="AA151" s="180" t="n">
        <x:f>IF(Z151&lt;=0,0,Z151*IFERROR(INDEX(Inputs!$E$15:$E$24,MATCH(4,Inputs!$K$15:$K$24,0)),0)/12)</x:f>
        <x:v>0</x:v>
      </x:c>
      <x:c r="AB151" s="180" t="n">
        <x:f>MIN(Z151+AA151,IF(Z151&gt;0,IFERROR(INDEX(Inputs!$H$15:$H$24,MATCH(4,Inputs!$K$15:$K$24,0)),0),0))</x:f>
        <x:v>0</x:v>
      </x:c>
      <x:c r="AC151" s="180" t="n">
        <x:f>MAX(0,Z151+AA151-AB151)</x:f>
        <x:v>0</x:v>
      </x:c>
      <x:c r="AD151" s="180" t="n">
        <x:f>MIN(AC151,MAX(0,$G151-SUM(K151,Q151,W151)))</x:f>
        <x:v>0</x:v>
      </x:c>
      <x:c r="AE151" s="180" t="n">
        <x:f>MAX(0,AC151-AD151)</x:f>
        <x:v>0</x:v>
      </x:c>
      <x:c r="AF151" s="180" t="n">
        <x:f>AK150</x:f>
        <x:v>0</x:v>
      </x:c>
      <x:c r="AG151" s="180" t="n">
        <x:f>IF(AF151&lt;=0,0,AF151*IFERROR(INDEX(Inputs!$E$15:$E$24,MATCH(5,Inputs!$K$15:$K$24,0)),0)/12)</x:f>
        <x:v>0</x:v>
      </x:c>
      <x:c r="AH151" s="180" t="n">
        <x:f>MIN(AF151+AG151,IF(AF151&gt;0,IFERROR(INDEX(Inputs!$H$15:$H$24,MATCH(5,Inputs!$K$15:$K$24,0)),0),0))</x:f>
        <x:v>0</x:v>
      </x:c>
      <x:c r="AI151" s="180" t="n">
        <x:f>MAX(0,AF151+AG151-AH151)</x:f>
        <x:v>0</x:v>
      </x:c>
      <x:c r="AJ151" s="180" t="n">
        <x:f>MIN(AI151,MAX(0,$G151-SUM(K151,Q151,W151,AC151)))</x:f>
        <x:v>0</x:v>
      </x:c>
      <x:c r="AK151" s="180" t="n">
        <x:f>MAX(0,AI151-AJ151)</x:f>
        <x:v>0</x:v>
      </x:c>
      <x:c r="AL151" s="180" t="n">
        <x:f>AQ150</x:f>
        <x:v>0</x:v>
      </x:c>
      <x:c r="AM151" s="180" t="n">
        <x:f>IF(AL151&lt;=0,0,AL151*IFERROR(INDEX(Inputs!$E$15:$E$24,MATCH(6,Inputs!$K$15:$K$24,0)),0)/12)</x:f>
        <x:v>0</x:v>
      </x:c>
      <x:c r="AN151" s="180" t="n">
        <x:f>MIN(AL151+AM151,IF(AL151&gt;0,IFERROR(INDEX(Inputs!$H$15:$H$24,MATCH(6,Inputs!$K$15:$K$24,0)),0),0))</x:f>
        <x:v>0</x:v>
      </x:c>
      <x:c r="AO151" s="180" t="n">
        <x:f>MAX(0,AL151+AM151-AN151)</x:f>
        <x:v>0</x:v>
      </x:c>
      <x:c r="AP151" s="180" t="n">
        <x:f>MIN(AO151,MAX(0,$G151-SUM(K151,Q151,W151,AC151,AI151)))</x:f>
        <x:v>0</x:v>
      </x:c>
      <x:c r="AQ151" s="180" t="n">
        <x:f>MAX(0,AO151-AP151)</x:f>
        <x:v>0</x:v>
      </x:c>
      <x:c r="AR151" s="180" t="n">
        <x:f>AW150</x:f>
        <x:v>0</x:v>
      </x:c>
      <x:c r="AS151" s="180" t="n">
        <x:f>IF(AR151&lt;=0,0,AR151*IFERROR(INDEX(Inputs!$E$15:$E$24,MATCH(7,Inputs!$K$15:$K$24,0)),0)/12)</x:f>
        <x:v>0</x:v>
      </x:c>
      <x:c r="AT151" s="180" t="n">
        <x:f>MIN(AR151+AS151,IF(AR151&gt;0,IFERROR(INDEX(Inputs!$H$15:$H$24,MATCH(7,Inputs!$K$15:$K$24,0)),0),0))</x:f>
        <x:v>0</x:v>
      </x:c>
      <x:c r="AU151" s="180" t="n">
        <x:f>MAX(0,AR151+AS151-AT151)</x:f>
        <x:v>0</x:v>
      </x:c>
      <x:c r="AV151" s="180" t="n">
        <x:f>MIN(AU151,MAX(0,$G151-SUM(K151,Q151,W151,AC151,AI151,AO151)))</x:f>
        <x:v>0</x:v>
      </x:c>
      <x:c r="AW151" s="180" t="n">
        <x:f>MAX(0,AU151-AV151)</x:f>
        <x:v>0</x:v>
      </x:c>
      <x:c r="AX151" s="180" t="n">
        <x:f>BC150</x:f>
        <x:v>0</x:v>
      </x:c>
      <x:c r="AY151" s="180" t="n">
        <x:f>IF(AX151&lt;=0,0,AX151*IFERROR(INDEX(Inputs!$E$15:$E$24,MATCH(8,Inputs!$K$15:$K$24,0)),0)/12)</x:f>
        <x:v>0</x:v>
      </x:c>
      <x:c r="AZ151" s="180" t="n">
        <x:f>MIN(AX151+AY151,IF(AX151&gt;0,IFERROR(INDEX(Inputs!$H$15:$H$24,MATCH(8,Inputs!$K$15:$K$24,0)),0),0))</x:f>
        <x:v>0</x:v>
      </x:c>
      <x:c r="BA151" s="180" t="n">
        <x:f>MAX(0,AX151+AY151-AZ151)</x:f>
        <x:v>0</x:v>
      </x:c>
      <x:c r="BB151" s="180" t="n">
        <x:f>MIN(BA151,MAX(0,$G151-SUM(K151,Q151,W151,AC151,AI151,AO151,AU151)))</x:f>
        <x:v>0</x:v>
      </x:c>
      <x:c r="BC151" s="180" t="n">
        <x:f>MAX(0,BA151-BB151)</x:f>
        <x:v>0</x:v>
      </x:c>
      <x:c r="BD151" s="180" t="n">
        <x:f>BI150</x:f>
        <x:v>0</x:v>
      </x:c>
      <x:c r="BE151" s="180" t="n">
        <x:f>IF(BD151&lt;=0,0,BD151*IFERROR(INDEX(Inputs!$E$15:$E$24,MATCH(9,Inputs!$K$15:$K$24,0)),0)/12)</x:f>
        <x:v>0</x:v>
      </x:c>
      <x:c r="BF151" s="180" t="n">
        <x:f>MIN(BD151+BE151,IF(BD151&gt;0,IFERROR(INDEX(Inputs!$H$15:$H$24,MATCH(9,Inputs!$K$15:$K$24,0)),0),0))</x:f>
        <x:v>0</x:v>
      </x:c>
      <x:c r="BG151" s="180" t="n">
        <x:f>MAX(0,BD151+BE151-BF151)</x:f>
        <x:v>0</x:v>
      </x:c>
      <x:c r="BH151" s="180" t="n">
        <x:f>MIN(BG151,MAX(0,$G151-SUM(K151,Q151,W151,AC151,AI151,AO151,AU151,BA151)))</x:f>
        <x:v>0</x:v>
      </x:c>
      <x:c r="BI151" s="180" t="n">
        <x:f>MAX(0,BG151-BH151)</x:f>
        <x:v>0</x:v>
      </x:c>
      <x:c r="BJ151" s="180" t="n">
        <x:f>BO150</x:f>
        <x:v>0</x:v>
      </x:c>
      <x:c r="BK151" s="180" t="n">
        <x:f>IF(BJ151&lt;=0,0,BJ151*IFERROR(INDEX(Inputs!$E$15:$E$24,MATCH(10,Inputs!$K$15:$K$24,0)),0)/12)</x:f>
        <x:v>0</x:v>
      </x:c>
      <x:c r="BL151" s="180" t="n">
        <x:f>MIN(BJ151+BK151,IF(BJ151&gt;0,IFERROR(INDEX(Inputs!$H$15:$H$24,MATCH(10,Inputs!$K$15:$K$24,0)),0),0))</x:f>
        <x:v>0</x:v>
      </x:c>
      <x:c r="BM151" s="180" t="n">
        <x:f>MAX(0,BJ151+BK151-BL151)</x:f>
        <x:v>0</x:v>
      </x:c>
      <x:c r="BN151" s="180" t="n">
        <x:f>MIN(BM151,MAX(0,$G151-SUM(K151,Q151,W151,AC151,AI151,AO151,AU151,BA151,BG151)))</x:f>
        <x:v>0</x:v>
      </x:c>
      <x:c r="BO151" s="192" t="n">
        <x:f>MAX(0,BM151-BN151)</x:f>
        <x:v>0</x:v>
      </x:c>
    </x:row>
    <x:row r="152">
      <x:c r="A152" s="191" t="n">
        <x:f>145</x:f>
        <x:v>145</x:v>
      </x:c>
      <x:c r="B152" s="178" t="n">
        <x:f>EDATE(Inputs!$B$4,A152-1)</x:f>
        <x:v>50601</x:v>
      </x:c>
      <x:c r="C152" s="182" t="n">
        <x:f>SUM(H152,N152,T152,Z152,AF152,AL152,AR152,AX152,BD152,BJ152)</x:f>
        <x:v>0</x:v>
      </x:c>
      <x:c r="D152" s="182" t="n">
        <x:f>SUM(I152,O152,U152,AA152,AG152,AM152,AS152,AY152,BE152,BK152)</x:f>
        <x:v>0</x:v>
      </x:c>
      <x:c r="E152" s="182" t="n">
        <x:f>SUM(J152,P152,V152,AB152,AH152,AN152,AT152,AZ152,BF152,BL152)+SUM(L152,R152,X152,AD152,AJ152,AP152,AV152,BB152,BH152,BN152)</x:f>
        <x:v>0</x:v>
      </x:c>
      <x:c r="F152" s="182" t="n">
        <x:f>SUM(M152,S152,Y152,AE152,AK152,AQ152,AW152,BC152,BI152,BO152)</x:f>
        <x:v>0</x:v>
      </x:c>
      <x:c r="G152" s="182" t="n">
        <x:f>MAX(0,Inputs!$B$12-SUM(J152,P152,V152,AB152,AH152,AN152,AT152,AZ152,BF152,BL152))</x:f>
        <x:v>1150</x:v>
      </x:c>
      <x:c r="H152" s="180" t="n">
        <x:f>M151</x:f>
        <x:v>0</x:v>
      </x:c>
      <x:c r="I152" s="180" t="n">
        <x:f>IF(H152&lt;=0,0,H152*IFERROR(INDEX(Inputs!$E$15:$E$24,MATCH(1,Inputs!$K$15:$K$24,0)),0)/12)</x:f>
        <x:v>0</x:v>
      </x:c>
      <x:c r="J152" s="180" t="n">
        <x:f>MIN(H152+I152,IF(H152&gt;0,IFERROR(INDEX(Inputs!$H$15:$H$24,MATCH(1,Inputs!$K$15:$K$24,0)),0),0))</x:f>
        <x:v>0</x:v>
      </x:c>
      <x:c r="K152" s="180" t="n">
        <x:f>MAX(0,H152+I152-J152)</x:f>
        <x:v>0</x:v>
      </x:c>
      <x:c r="L152" s="180" t="n">
        <x:f>MIN(K152,MAX(0,$G152-0))</x:f>
        <x:v>0</x:v>
      </x:c>
      <x:c r="M152" s="180" t="n">
        <x:f>MAX(0,K152-L152)</x:f>
        <x:v>0</x:v>
      </x:c>
      <x:c r="N152" s="180" t="n">
        <x:f>S151</x:f>
        <x:v>0</x:v>
      </x:c>
      <x:c r="O152" s="180" t="n">
        <x:f>IF(N152&lt;=0,0,N152*IFERROR(INDEX(Inputs!$E$15:$E$24,MATCH(2,Inputs!$K$15:$K$24,0)),0)/12)</x:f>
        <x:v>0</x:v>
      </x:c>
      <x:c r="P152" s="180" t="n">
        <x:f>MIN(N152+O152,IF(N152&gt;0,IFERROR(INDEX(Inputs!$H$15:$H$24,MATCH(2,Inputs!$K$15:$K$24,0)),0),0))</x:f>
        <x:v>0</x:v>
      </x:c>
      <x:c r="Q152" s="180" t="n">
        <x:f>MAX(0,N152+O152-P152)</x:f>
        <x:v>0</x:v>
      </x:c>
      <x:c r="R152" s="180" t="n">
        <x:f>MIN(Q152,MAX(0,$G152-SUM(K152)))</x:f>
        <x:v>0</x:v>
      </x:c>
      <x:c r="S152" s="180" t="n">
        <x:f>MAX(0,Q152-R152)</x:f>
        <x:v>0</x:v>
      </x:c>
      <x:c r="T152" s="180" t="n">
        <x:f>Y151</x:f>
        <x:v>0</x:v>
      </x:c>
      <x:c r="U152" s="180" t="n">
        <x:f>IF(T152&lt;=0,0,T152*IFERROR(INDEX(Inputs!$E$15:$E$24,MATCH(3,Inputs!$K$15:$K$24,0)),0)/12)</x:f>
        <x:v>0</x:v>
      </x:c>
      <x:c r="V152" s="180" t="n">
        <x:f>MIN(T152+U152,IF(T152&gt;0,IFERROR(INDEX(Inputs!$H$15:$H$24,MATCH(3,Inputs!$K$15:$K$24,0)),0),0))</x:f>
        <x:v>0</x:v>
      </x:c>
      <x:c r="W152" s="180" t="n">
        <x:f>MAX(0,T152+U152-V152)</x:f>
        <x:v>0</x:v>
      </x:c>
      <x:c r="X152" s="180" t="n">
        <x:f>MIN(W152,MAX(0,$G152-SUM(K152,Q152)))</x:f>
        <x:v>0</x:v>
      </x:c>
      <x:c r="Y152" s="180" t="n">
        <x:f>MAX(0,W152-X152)</x:f>
        <x:v>0</x:v>
      </x:c>
      <x:c r="Z152" s="180" t="n">
        <x:f>AE151</x:f>
        <x:v>0</x:v>
      </x:c>
      <x:c r="AA152" s="180" t="n">
        <x:f>IF(Z152&lt;=0,0,Z152*IFERROR(INDEX(Inputs!$E$15:$E$24,MATCH(4,Inputs!$K$15:$K$24,0)),0)/12)</x:f>
        <x:v>0</x:v>
      </x:c>
      <x:c r="AB152" s="180" t="n">
        <x:f>MIN(Z152+AA152,IF(Z152&gt;0,IFERROR(INDEX(Inputs!$H$15:$H$24,MATCH(4,Inputs!$K$15:$K$24,0)),0),0))</x:f>
        <x:v>0</x:v>
      </x:c>
      <x:c r="AC152" s="180" t="n">
        <x:f>MAX(0,Z152+AA152-AB152)</x:f>
        <x:v>0</x:v>
      </x:c>
      <x:c r="AD152" s="180" t="n">
        <x:f>MIN(AC152,MAX(0,$G152-SUM(K152,Q152,W152)))</x:f>
        <x:v>0</x:v>
      </x:c>
      <x:c r="AE152" s="180" t="n">
        <x:f>MAX(0,AC152-AD152)</x:f>
        <x:v>0</x:v>
      </x:c>
      <x:c r="AF152" s="180" t="n">
        <x:f>AK151</x:f>
        <x:v>0</x:v>
      </x:c>
      <x:c r="AG152" s="180" t="n">
        <x:f>IF(AF152&lt;=0,0,AF152*IFERROR(INDEX(Inputs!$E$15:$E$24,MATCH(5,Inputs!$K$15:$K$24,0)),0)/12)</x:f>
        <x:v>0</x:v>
      </x:c>
      <x:c r="AH152" s="180" t="n">
        <x:f>MIN(AF152+AG152,IF(AF152&gt;0,IFERROR(INDEX(Inputs!$H$15:$H$24,MATCH(5,Inputs!$K$15:$K$24,0)),0),0))</x:f>
        <x:v>0</x:v>
      </x:c>
      <x:c r="AI152" s="180" t="n">
        <x:f>MAX(0,AF152+AG152-AH152)</x:f>
        <x:v>0</x:v>
      </x:c>
      <x:c r="AJ152" s="180" t="n">
        <x:f>MIN(AI152,MAX(0,$G152-SUM(K152,Q152,W152,AC152)))</x:f>
        <x:v>0</x:v>
      </x:c>
      <x:c r="AK152" s="180" t="n">
        <x:f>MAX(0,AI152-AJ152)</x:f>
        <x:v>0</x:v>
      </x:c>
      <x:c r="AL152" s="180" t="n">
        <x:f>AQ151</x:f>
        <x:v>0</x:v>
      </x:c>
      <x:c r="AM152" s="180" t="n">
        <x:f>IF(AL152&lt;=0,0,AL152*IFERROR(INDEX(Inputs!$E$15:$E$24,MATCH(6,Inputs!$K$15:$K$24,0)),0)/12)</x:f>
        <x:v>0</x:v>
      </x:c>
      <x:c r="AN152" s="180" t="n">
        <x:f>MIN(AL152+AM152,IF(AL152&gt;0,IFERROR(INDEX(Inputs!$H$15:$H$24,MATCH(6,Inputs!$K$15:$K$24,0)),0),0))</x:f>
        <x:v>0</x:v>
      </x:c>
      <x:c r="AO152" s="180" t="n">
        <x:f>MAX(0,AL152+AM152-AN152)</x:f>
        <x:v>0</x:v>
      </x:c>
      <x:c r="AP152" s="180" t="n">
        <x:f>MIN(AO152,MAX(0,$G152-SUM(K152,Q152,W152,AC152,AI152)))</x:f>
        <x:v>0</x:v>
      </x:c>
      <x:c r="AQ152" s="180" t="n">
        <x:f>MAX(0,AO152-AP152)</x:f>
        <x:v>0</x:v>
      </x:c>
      <x:c r="AR152" s="180" t="n">
        <x:f>AW151</x:f>
        <x:v>0</x:v>
      </x:c>
      <x:c r="AS152" s="180" t="n">
        <x:f>IF(AR152&lt;=0,0,AR152*IFERROR(INDEX(Inputs!$E$15:$E$24,MATCH(7,Inputs!$K$15:$K$24,0)),0)/12)</x:f>
        <x:v>0</x:v>
      </x:c>
      <x:c r="AT152" s="180" t="n">
        <x:f>MIN(AR152+AS152,IF(AR152&gt;0,IFERROR(INDEX(Inputs!$H$15:$H$24,MATCH(7,Inputs!$K$15:$K$24,0)),0),0))</x:f>
        <x:v>0</x:v>
      </x:c>
      <x:c r="AU152" s="180" t="n">
        <x:f>MAX(0,AR152+AS152-AT152)</x:f>
        <x:v>0</x:v>
      </x:c>
      <x:c r="AV152" s="180" t="n">
        <x:f>MIN(AU152,MAX(0,$G152-SUM(K152,Q152,W152,AC152,AI152,AO152)))</x:f>
        <x:v>0</x:v>
      </x:c>
      <x:c r="AW152" s="180" t="n">
        <x:f>MAX(0,AU152-AV152)</x:f>
        <x:v>0</x:v>
      </x:c>
      <x:c r="AX152" s="180" t="n">
        <x:f>BC151</x:f>
        <x:v>0</x:v>
      </x:c>
      <x:c r="AY152" s="180" t="n">
        <x:f>IF(AX152&lt;=0,0,AX152*IFERROR(INDEX(Inputs!$E$15:$E$24,MATCH(8,Inputs!$K$15:$K$24,0)),0)/12)</x:f>
        <x:v>0</x:v>
      </x:c>
      <x:c r="AZ152" s="180" t="n">
        <x:f>MIN(AX152+AY152,IF(AX152&gt;0,IFERROR(INDEX(Inputs!$H$15:$H$24,MATCH(8,Inputs!$K$15:$K$24,0)),0),0))</x:f>
        <x:v>0</x:v>
      </x:c>
      <x:c r="BA152" s="180" t="n">
        <x:f>MAX(0,AX152+AY152-AZ152)</x:f>
        <x:v>0</x:v>
      </x:c>
      <x:c r="BB152" s="180" t="n">
        <x:f>MIN(BA152,MAX(0,$G152-SUM(K152,Q152,W152,AC152,AI152,AO152,AU152)))</x:f>
        <x:v>0</x:v>
      </x:c>
      <x:c r="BC152" s="180" t="n">
        <x:f>MAX(0,BA152-BB152)</x:f>
        <x:v>0</x:v>
      </x:c>
      <x:c r="BD152" s="180" t="n">
        <x:f>BI151</x:f>
        <x:v>0</x:v>
      </x:c>
      <x:c r="BE152" s="180" t="n">
        <x:f>IF(BD152&lt;=0,0,BD152*IFERROR(INDEX(Inputs!$E$15:$E$24,MATCH(9,Inputs!$K$15:$K$24,0)),0)/12)</x:f>
        <x:v>0</x:v>
      </x:c>
      <x:c r="BF152" s="180" t="n">
        <x:f>MIN(BD152+BE152,IF(BD152&gt;0,IFERROR(INDEX(Inputs!$H$15:$H$24,MATCH(9,Inputs!$K$15:$K$24,0)),0),0))</x:f>
        <x:v>0</x:v>
      </x:c>
      <x:c r="BG152" s="180" t="n">
        <x:f>MAX(0,BD152+BE152-BF152)</x:f>
        <x:v>0</x:v>
      </x:c>
      <x:c r="BH152" s="180" t="n">
        <x:f>MIN(BG152,MAX(0,$G152-SUM(K152,Q152,W152,AC152,AI152,AO152,AU152,BA152)))</x:f>
        <x:v>0</x:v>
      </x:c>
      <x:c r="BI152" s="180" t="n">
        <x:f>MAX(0,BG152-BH152)</x:f>
        <x:v>0</x:v>
      </x:c>
      <x:c r="BJ152" s="180" t="n">
        <x:f>BO151</x:f>
        <x:v>0</x:v>
      </x:c>
      <x:c r="BK152" s="180" t="n">
        <x:f>IF(BJ152&lt;=0,0,BJ152*IFERROR(INDEX(Inputs!$E$15:$E$24,MATCH(10,Inputs!$K$15:$K$24,0)),0)/12)</x:f>
        <x:v>0</x:v>
      </x:c>
      <x:c r="BL152" s="180" t="n">
        <x:f>MIN(BJ152+BK152,IF(BJ152&gt;0,IFERROR(INDEX(Inputs!$H$15:$H$24,MATCH(10,Inputs!$K$15:$K$24,0)),0),0))</x:f>
        <x:v>0</x:v>
      </x:c>
      <x:c r="BM152" s="180" t="n">
        <x:f>MAX(0,BJ152+BK152-BL152)</x:f>
        <x:v>0</x:v>
      </x:c>
      <x:c r="BN152" s="180" t="n">
        <x:f>MIN(BM152,MAX(0,$G152-SUM(K152,Q152,W152,AC152,AI152,AO152,AU152,BA152,BG152)))</x:f>
        <x:v>0</x:v>
      </x:c>
      <x:c r="BO152" s="192" t="n">
        <x:f>MAX(0,BM152-BN152)</x:f>
        <x:v>0</x:v>
      </x:c>
    </x:row>
    <x:row r="153">
      <x:c r="A153" s="191" t="n">
        <x:f>146</x:f>
        <x:v>146</x:v>
      </x:c>
      <x:c r="B153" s="178" t="n">
        <x:f>EDATE(Inputs!$B$4,A153-1)</x:f>
        <x:v>50632</x:v>
      </x:c>
      <x:c r="C153" s="182" t="n">
        <x:f>SUM(H153,N153,T153,Z153,AF153,AL153,AR153,AX153,BD153,BJ153)</x:f>
        <x:v>0</x:v>
      </x:c>
      <x:c r="D153" s="182" t="n">
        <x:f>SUM(I153,O153,U153,AA153,AG153,AM153,AS153,AY153,BE153,BK153)</x:f>
        <x:v>0</x:v>
      </x:c>
      <x:c r="E153" s="182" t="n">
        <x:f>SUM(J153,P153,V153,AB153,AH153,AN153,AT153,AZ153,BF153,BL153)+SUM(L153,R153,X153,AD153,AJ153,AP153,AV153,BB153,BH153,BN153)</x:f>
        <x:v>0</x:v>
      </x:c>
      <x:c r="F153" s="182" t="n">
        <x:f>SUM(M153,S153,Y153,AE153,AK153,AQ153,AW153,BC153,BI153,BO153)</x:f>
        <x:v>0</x:v>
      </x:c>
      <x:c r="G153" s="182" t="n">
        <x:f>MAX(0,Inputs!$B$12-SUM(J153,P153,V153,AB153,AH153,AN153,AT153,AZ153,BF153,BL153))</x:f>
        <x:v>1150</x:v>
      </x:c>
      <x:c r="H153" s="180" t="n">
        <x:f>M152</x:f>
        <x:v>0</x:v>
      </x:c>
      <x:c r="I153" s="180" t="n">
        <x:f>IF(H153&lt;=0,0,H153*IFERROR(INDEX(Inputs!$E$15:$E$24,MATCH(1,Inputs!$K$15:$K$24,0)),0)/12)</x:f>
        <x:v>0</x:v>
      </x:c>
      <x:c r="J153" s="180" t="n">
        <x:f>MIN(H153+I153,IF(H153&gt;0,IFERROR(INDEX(Inputs!$H$15:$H$24,MATCH(1,Inputs!$K$15:$K$24,0)),0),0))</x:f>
        <x:v>0</x:v>
      </x:c>
      <x:c r="K153" s="180" t="n">
        <x:f>MAX(0,H153+I153-J153)</x:f>
        <x:v>0</x:v>
      </x:c>
      <x:c r="L153" s="180" t="n">
        <x:f>MIN(K153,MAX(0,$G153-0))</x:f>
        <x:v>0</x:v>
      </x:c>
      <x:c r="M153" s="180" t="n">
        <x:f>MAX(0,K153-L153)</x:f>
        <x:v>0</x:v>
      </x:c>
      <x:c r="N153" s="180" t="n">
        <x:f>S152</x:f>
        <x:v>0</x:v>
      </x:c>
      <x:c r="O153" s="180" t="n">
        <x:f>IF(N153&lt;=0,0,N153*IFERROR(INDEX(Inputs!$E$15:$E$24,MATCH(2,Inputs!$K$15:$K$24,0)),0)/12)</x:f>
        <x:v>0</x:v>
      </x:c>
      <x:c r="P153" s="180" t="n">
        <x:f>MIN(N153+O153,IF(N153&gt;0,IFERROR(INDEX(Inputs!$H$15:$H$24,MATCH(2,Inputs!$K$15:$K$24,0)),0),0))</x:f>
        <x:v>0</x:v>
      </x:c>
      <x:c r="Q153" s="180" t="n">
        <x:f>MAX(0,N153+O153-P153)</x:f>
        <x:v>0</x:v>
      </x:c>
      <x:c r="R153" s="180" t="n">
        <x:f>MIN(Q153,MAX(0,$G153-SUM(K153)))</x:f>
        <x:v>0</x:v>
      </x:c>
      <x:c r="S153" s="180" t="n">
        <x:f>MAX(0,Q153-R153)</x:f>
        <x:v>0</x:v>
      </x:c>
      <x:c r="T153" s="180" t="n">
        <x:f>Y152</x:f>
        <x:v>0</x:v>
      </x:c>
      <x:c r="U153" s="180" t="n">
        <x:f>IF(T153&lt;=0,0,T153*IFERROR(INDEX(Inputs!$E$15:$E$24,MATCH(3,Inputs!$K$15:$K$24,0)),0)/12)</x:f>
        <x:v>0</x:v>
      </x:c>
      <x:c r="V153" s="180" t="n">
        <x:f>MIN(T153+U153,IF(T153&gt;0,IFERROR(INDEX(Inputs!$H$15:$H$24,MATCH(3,Inputs!$K$15:$K$24,0)),0),0))</x:f>
        <x:v>0</x:v>
      </x:c>
      <x:c r="W153" s="180" t="n">
        <x:f>MAX(0,T153+U153-V153)</x:f>
        <x:v>0</x:v>
      </x:c>
      <x:c r="X153" s="180" t="n">
        <x:f>MIN(W153,MAX(0,$G153-SUM(K153,Q153)))</x:f>
        <x:v>0</x:v>
      </x:c>
      <x:c r="Y153" s="180" t="n">
        <x:f>MAX(0,W153-X153)</x:f>
        <x:v>0</x:v>
      </x:c>
      <x:c r="Z153" s="180" t="n">
        <x:f>AE152</x:f>
        <x:v>0</x:v>
      </x:c>
      <x:c r="AA153" s="180" t="n">
        <x:f>IF(Z153&lt;=0,0,Z153*IFERROR(INDEX(Inputs!$E$15:$E$24,MATCH(4,Inputs!$K$15:$K$24,0)),0)/12)</x:f>
        <x:v>0</x:v>
      </x:c>
      <x:c r="AB153" s="180" t="n">
        <x:f>MIN(Z153+AA153,IF(Z153&gt;0,IFERROR(INDEX(Inputs!$H$15:$H$24,MATCH(4,Inputs!$K$15:$K$24,0)),0),0))</x:f>
        <x:v>0</x:v>
      </x:c>
      <x:c r="AC153" s="180" t="n">
        <x:f>MAX(0,Z153+AA153-AB153)</x:f>
        <x:v>0</x:v>
      </x:c>
      <x:c r="AD153" s="180" t="n">
        <x:f>MIN(AC153,MAX(0,$G153-SUM(K153,Q153,W153)))</x:f>
        <x:v>0</x:v>
      </x:c>
      <x:c r="AE153" s="180" t="n">
        <x:f>MAX(0,AC153-AD153)</x:f>
        <x:v>0</x:v>
      </x:c>
      <x:c r="AF153" s="180" t="n">
        <x:f>AK152</x:f>
        <x:v>0</x:v>
      </x:c>
      <x:c r="AG153" s="180" t="n">
        <x:f>IF(AF153&lt;=0,0,AF153*IFERROR(INDEX(Inputs!$E$15:$E$24,MATCH(5,Inputs!$K$15:$K$24,0)),0)/12)</x:f>
        <x:v>0</x:v>
      </x:c>
      <x:c r="AH153" s="180" t="n">
        <x:f>MIN(AF153+AG153,IF(AF153&gt;0,IFERROR(INDEX(Inputs!$H$15:$H$24,MATCH(5,Inputs!$K$15:$K$24,0)),0),0))</x:f>
        <x:v>0</x:v>
      </x:c>
      <x:c r="AI153" s="180" t="n">
        <x:f>MAX(0,AF153+AG153-AH153)</x:f>
        <x:v>0</x:v>
      </x:c>
      <x:c r="AJ153" s="180" t="n">
        <x:f>MIN(AI153,MAX(0,$G153-SUM(K153,Q153,W153,AC153)))</x:f>
        <x:v>0</x:v>
      </x:c>
      <x:c r="AK153" s="180" t="n">
        <x:f>MAX(0,AI153-AJ153)</x:f>
        <x:v>0</x:v>
      </x:c>
      <x:c r="AL153" s="180" t="n">
        <x:f>AQ152</x:f>
        <x:v>0</x:v>
      </x:c>
      <x:c r="AM153" s="180" t="n">
        <x:f>IF(AL153&lt;=0,0,AL153*IFERROR(INDEX(Inputs!$E$15:$E$24,MATCH(6,Inputs!$K$15:$K$24,0)),0)/12)</x:f>
        <x:v>0</x:v>
      </x:c>
      <x:c r="AN153" s="180" t="n">
        <x:f>MIN(AL153+AM153,IF(AL153&gt;0,IFERROR(INDEX(Inputs!$H$15:$H$24,MATCH(6,Inputs!$K$15:$K$24,0)),0),0))</x:f>
        <x:v>0</x:v>
      </x:c>
      <x:c r="AO153" s="180" t="n">
        <x:f>MAX(0,AL153+AM153-AN153)</x:f>
        <x:v>0</x:v>
      </x:c>
      <x:c r="AP153" s="180" t="n">
        <x:f>MIN(AO153,MAX(0,$G153-SUM(K153,Q153,W153,AC153,AI153)))</x:f>
        <x:v>0</x:v>
      </x:c>
      <x:c r="AQ153" s="180" t="n">
        <x:f>MAX(0,AO153-AP153)</x:f>
        <x:v>0</x:v>
      </x:c>
      <x:c r="AR153" s="180" t="n">
        <x:f>AW152</x:f>
        <x:v>0</x:v>
      </x:c>
      <x:c r="AS153" s="180" t="n">
        <x:f>IF(AR153&lt;=0,0,AR153*IFERROR(INDEX(Inputs!$E$15:$E$24,MATCH(7,Inputs!$K$15:$K$24,0)),0)/12)</x:f>
        <x:v>0</x:v>
      </x:c>
      <x:c r="AT153" s="180" t="n">
        <x:f>MIN(AR153+AS153,IF(AR153&gt;0,IFERROR(INDEX(Inputs!$H$15:$H$24,MATCH(7,Inputs!$K$15:$K$24,0)),0),0))</x:f>
        <x:v>0</x:v>
      </x:c>
      <x:c r="AU153" s="180" t="n">
        <x:f>MAX(0,AR153+AS153-AT153)</x:f>
        <x:v>0</x:v>
      </x:c>
      <x:c r="AV153" s="180" t="n">
        <x:f>MIN(AU153,MAX(0,$G153-SUM(K153,Q153,W153,AC153,AI153,AO153)))</x:f>
        <x:v>0</x:v>
      </x:c>
      <x:c r="AW153" s="180" t="n">
        <x:f>MAX(0,AU153-AV153)</x:f>
        <x:v>0</x:v>
      </x:c>
      <x:c r="AX153" s="180" t="n">
        <x:f>BC152</x:f>
        <x:v>0</x:v>
      </x:c>
      <x:c r="AY153" s="180" t="n">
        <x:f>IF(AX153&lt;=0,0,AX153*IFERROR(INDEX(Inputs!$E$15:$E$24,MATCH(8,Inputs!$K$15:$K$24,0)),0)/12)</x:f>
        <x:v>0</x:v>
      </x:c>
      <x:c r="AZ153" s="180" t="n">
        <x:f>MIN(AX153+AY153,IF(AX153&gt;0,IFERROR(INDEX(Inputs!$H$15:$H$24,MATCH(8,Inputs!$K$15:$K$24,0)),0),0))</x:f>
        <x:v>0</x:v>
      </x:c>
      <x:c r="BA153" s="180" t="n">
        <x:f>MAX(0,AX153+AY153-AZ153)</x:f>
        <x:v>0</x:v>
      </x:c>
      <x:c r="BB153" s="180" t="n">
        <x:f>MIN(BA153,MAX(0,$G153-SUM(K153,Q153,W153,AC153,AI153,AO153,AU153)))</x:f>
        <x:v>0</x:v>
      </x:c>
      <x:c r="BC153" s="180" t="n">
        <x:f>MAX(0,BA153-BB153)</x:f>
        <x:v>0</x:v>
      </x:c>
      <x:c r="BD153" s="180" t="n">
        <x:f>BI152</x:f>
        <x:v>0</x:v>
      </x:c>
      <x:c r="BE153" s="180" t="n">
        <x:f>IF(BD153&lt;=0,0,BD153*IFERROR(INDEX(Inputs!$E$15:$E$24,MATCH(9,Inputs!$K$15:$K$24,0)),0)/12)</x:f>
        <x:v>0</x:v>
      </x:c>
      <x:c r="BF153" s="180" t="n">
        <x:f>MIN(BD153+BE153,IF(BD153&gt;0,IFERROR(INDEX(Inputs!$H$15:$H$24,MATCH(9,Inputs!$K$15:$K$24,0)),0),0))</x:f>
        <x:v>0</x:v>
      </x:c>
      <x:c r="BG153" s="180" t="n">
        <x:f>MAX(0,BD153+BE153-BF153)</x:f>
        <x:v>0</x:v>
      </x:c>
      <x:c r="BH153" s="180" t="n">
        <x:f>MIN(BG153,MAX(0,$G153-SUM(K153,Q153,W153,AC153,AI153,AO153,AU153,BA153)))</x:f>
        <x:v>0</x:v>
      </x:c>
      <x:c r="BI153" s="180" t="n">
        <x:f>MAX(0,BG153-BH153)</x:f>
        <x:v>0</x:v>
      </x:c>
      <x:c r="BJ153" s="180" t="n">
        <x:f>BO152</x:f>
        <x:v>0</x:v>
      </x:c>
      <x:c r="BK153" s="180" t="n">
        <x:f>IF(BJ153&lt;=0,0,BJ153*IFERROR(INDEX(Inputs!$E$15:$E$24,MATCH(10,Inputs!$K$15:$K$24,0)),0)/12)</x:f>
        <x:v>0</x:v>
      </x:c>
      <x:c r="BL153" s="180" t="n">
        <x:f>MIN(BJ153+BK153,IF(BJ153&gt;0,IFERROR(INDEX(Inputs!$H$15:$H$24,MATCH(10,Inputs!$K$15:$K$24,0)),0),0))</x:f>
        <x:v>0</x:v>
      </x:c>
      <x:c r="BM153" s="180" t="n">
        <x:f>MAX(0,BJ153+BK153-BL153)</x:f>
        <x:v>0</x:v>
      </x:c>
      <x:c r="BN153" s="180" t="n">
        <x:f>MIN(BM153,MAX(0,$G153-SUM(K153,Q153,W153,AC153,AI153,AO153,AU153,BA153,BG153)))</x:f>
        <x:v>0</x:v>
      </x:c>
      <x:c r="BO153" s="192" t="n">
        <x:f>MAX(0,BM153-BN153)</x:f>
        <x:v>0</x:v>
      </x:c>
    </x:row>
    <x:row r="154">
      <x:c r="A154" s="191" t="n">
        <x:f>147</x:f>
        <x:v>147</x:v>
      </x:c>
      <x:c r="B154" s="178" t="n">
        <x:f>EDATE(Inputs!$B$4,A154-1)</x:f>
        <x:v>50663</x:v>
      </x:c>
      <x:c r="C154" s="182" t="n">
        <x:f>SUM(H154,N154,T154,Z154,AF154,AL154,AR154,AX154,BD154,BJ154)</x:f>
        <x:v>0</x:v>
      </x:c>
      <x:c r="D154" s="182" t="n">
        <x:f>SUM(I154,O154,U154,AA154,AG154,AM154,AS154,AY154,BE154,BK154)</x:f>
        <x:v>0</x:v>
      </x:c>
      <x:c r="E154" s="182" t="n">
        <x:f>SUM(J154,P154,V154,AB154,AH154,AN154,AT154,AZ154,BF154,BL154)+SUM(L154,R154,X154,AD154,AJ154,AP154,AV154,BB154,BH154,BN154)</x:f>
        <x:v>0</x:v>
      </x:c>
      <x:c r="F154" s="182" t="n">
        <x:f>SUM(M154,S154,Y154,AE154,AK154,AQ154,AW154,BC154,BI154,BO154)</x:f>
        <x:v>0</x:v>
      </x:c>
      <x:c r="G154" s="182" t="n">
        <x:f>MAX(0,Inputs!$B$12-SUM(J154,P154,V154,AB154,AH154,AN154,AT154,AZ154,BF154,BL154))</x:f>
        <x:v>1150</x:v>
      </x:c>
      <x:c r="H154" s="180" t="n">
        <x:f>M153</x:f>
        <x:v>0</x:v>
      </x:c>
      <x:c r="I154" s="180" t="n">
        <x:f>IF(H154&lt;=0,0,H154*IFERROR(INDEX(Inputs!$E$15:$E$24,MATCH(1,Inputs!$K$15:$K$24,0)),0)/12)</x:f>
        <x:v>0</x:v>
      </x:c>
      <x:c r="J154" s="180" t="n">
        <x:f>MIN(H154+I154,IF(H154&gt;0,IFERROR(INDEX(Inputs!$H$15:$H$24,MATCH(1,Inputs!$K$15:$K$24,0)),0),0))</x:f>
        <x:v>0</x:v>
      </x:c>
      <x:c r="K154" s="180" t="n">
        <x:f>MAX(0,H154+I154-J154)</x:f>
        <x:v>0</x:v>
      </x:c>
      <x:c r="L154" s="180" t="n">
        <x:f>MIN(K154,MAX(0,$G154-0))</x:f>
        <x:v>0</x:v>
      </x:c>
      <x:c r="M154" s="180" t="n">
        <x:f>MAX(0,K154-L154)</x:f>
        <x:v>0</x:v>
      </x:c>
      <x:c r="N154" s="180" t="n">
        <x:f>S153</x:f>
        <x:v>0</x:v>
      </x:c>
      <x:c r="O154" s="180" t="n">
        <x:f>IF(N154&lt;=0,0,N154*IFERROR(INDEX(Inputs!$E$15:$E$24,MATCH(2,Inputs!$K$15:$K$24,0)),0)/12)</x:f>
        <x:v>0</x:v>
      </x:c>
      <x:c r="P154" s="180" t="n">
        <x:f>MIN(N154+O154,IF(N154&gt;0,IFERROR(INDEX(Inputs!$H$15:$H$24,MATCH(2,Inputs!$K$15:$K$24,0)),0),0))</x:f>
        <x:v>0</x:v>
      </x:c>
      <x:c r="Q154" s="180" t="n">
        <x:f>MAX(0,N154+O154-P154)</x:f>
        <x:v>0</x:v>
      </x:c>
      <x:c r="R154" s="180" t="n">
        <x:f>MIN(Q154,MAX(0,$G154-SUM(K154)))</x:f>
        <x:v>0</x:v>
      </x:c>
      <x:c r="S154" s="180" t="n">
        <x:f>MAX(0,Q154-R154)</x:f>
        <x:v>0</x:v>
      </x:c>
      <x:c r="T154" s="180" t="n">
        <x:f>Y153</x:f>
        <x:v>0</x:v>
      </x:c>
      <x:c r="U154" s="180" t="n">
        <x:f>IF(T154&lt;=0,0,T154*IFERROR(INDEX(Inputs!$E$15:$E$24,MATCH(3,Inputs!$K$15:$K$24,0)),0)/12)</x:f>
        <x:v>0</x:v>
      </x:c>
      <x:c r="V154" s="180" t="n">
        <x:f>MIN(T154+U154,IF(T154&gt;0,IFERROR(INDEX(Inputs!$H$15:$H$24,MATCH(3,Inputs!$K$15:$K$24,0)),0),0))</x:f>
        <x:v>0</x:v>
      </x:c>
      <x:c r="W154" s="180" t="n">
        <x:f>MAX(0,T154+U154-V154)</x:f>
        <x:v>0</x:v>
      </x:c>
      <x:c r="X154" s="180" t="n">
        <x:f>MIN(W154,MAX(0,$G154-SUM(K154,Q154)))</x:f>
        <x:v>0</x:v>
      </x:c>
      <x:c r="Y154" s="180" t="n">
        <x:f>MAX(0,W154-X154)</x:f>
        <x:v>0</x:v>
      </x:c>
      <x:c r="Z154" s="180" t="n">
        <x:f>AE153</x:f>
        <x:v>0</x:v>
      </x:c>
      <x:c r="AA154" s="180" t="n">
        <x:f>IF(Z154&lt;=0,0,Z154*IFERROR(INDEX(Inputs!$E$15:$E$24,MATCH(4,Inputs!$K$15:$K$24,0)),0)/12)</x:f>
        <x:v>0</x:v>
      </x:c>
      <x:c r="AB154" s="180" t="n">
        <x:f>MIN(Z154+AA154,IF(Z154&gt;0,IFERROR(INDEX(Inputs!$H$15:$H$24,MATCH(4,Inputs!$K$15:$K$24,0)),0),0))</x:f>
        <x:v>0</x:v>
      </x:c>
      <x:c r="AC154" s="180" t="n">
        <x:f>MAX(0,Z154+AA154-AB154)</x:f>
        <x:v>0</x:v>
      </x:c>
      <x:c r="AD154" s="180" t="n">
        <x:f>MIN(AC154,MAX(0,$G154-SUM(K154,Q154,W154)))</x:f>
        <x:v>0</x:v>
      </x:c>
      <x:c r="AE154" s="180" t="n">
        <x:f>MAX(0,AC154-AD154)</x:f>
        <x:v>0</x:v>
      </x:c>
      <x:c r="AF154" s="180" t="n">
        <x:f>AK153</x:f>
        <x:v>0</x:v>
      </x:c>
      <x:c r="AG154" s="180" t="n">
        <x:f>IF(AF154&lt;=0,0,AF154*IFERROR(INDEX(Inputs!$E$15:$E$24,MATCH(5,Inputs!$K$15:$K$24,0)),0)/12)</x:f>
        <x:v>0</x:v>
      </x:c>
      <x:c r="AH154" s="180" t="n">
        <x:f>MIN(AF154+AG154,IF(AF154&gt;0,IFERROR(INDEX(Inputs!$H$15:$H$24,MATCH(5,Inputs!$K$15:$K$24,0)),0),0))</x:f>
        <x:v>0</x:v>
      </x:c>
      <x:c r="AI154" s="180" t="n">
        <x:f>MAX(0,AF154+AG154-AH154)</x:f>
        <x:v>0</x:v>
      </x:c>
      <x:c r="AJ154" s="180" t="n">
        <x:f>MIN(AI154,MAX(0,$G154-SUM(K154,Q154,W154,AC154)))</x:f>
        <x:v>0</x:v>
      </x:c>
      <x:c r="AK154" s="180" t="n">
        <x:f>MAX(0,AI154-AJ154)</x:f>
        <x:v>0</x:v>
      </x:c>
      <x:c r="AL154" s="180" t="n">
        <x:f>AQ153</x:f>
        <x:v>0</x:v>
      </x:c>
      <x:c r="AM154" s="180" t="n">
        <x:f>IF(AL154&lt;=0,0,AL154*IFERROR(INDEX(Inputs!$E$15:$E$24,MATCH(6,Inputs!$K$15:$K$24,0)),0)/12)</x:f>
        <x:v>0</x:v>
      </x:c>
      <x:c r="AN154" s="180" t="n">
        <x:f>MIN(AL154+AM154,IF(AL154&gt;0,IFERROR(INDEX(Inputs!$H$15:$H$24,MATCH(6,Inputs!$K$15:$K$24,0)),0),0))</x:f>
        <x:v>0</x:v>
      </x:c>
      <x:c r="AO154" s="180" t="n">
        <x:f>MAX(0,AL154+AM154-AN154)</x:f>
        <x:v>0</x:v>
      </x:c>
      <x:c r="AP154" s="180" t="n">
        <x:f>MIN(AO154,MAX(0,$G154-SUM(K154,Q154,W154,AC154,AI154)))</x:f>
        <x:v>0</x:v>
      </x:c>
      <x:c r="AQ154" s="180" t="n">
        <x:f>MAX(0,AO154-AP154)</x:f>
        <x:v>0</x:v>
      </x:c>
      <x:c r="AR154" s="180" t="n">
        <x:f>AW153</x:f>
        <x:v>0</x:v>
      </x:c>
      <x:c r="AS154" s="180" t="n">
        <x:f>IF(AR154&lt;=0,0,AR154*IFERROR(INDEX(Inputs!$E$15:$E$24,MATCH(7,Inputs!$K$15:$K$24,0)),0)/12)</x:f>
        <x:v>0</x:v>
      </x:c>
      <x:c r="AT154" s="180" t="n">
        <x:f>MIN(AR154+AS154,IF(AR154&gt;0,IFERROR(INDEX(Inputs!$H$15:$H$24,MATCH(7,Inputs!$K$15:$K$24,0)),0),0))</x:f>
        <x:v>0</x:v>
      </x:c>
      <x:c r="AU154" s="180" t="n">
        <x:f>MAX(0,AR154+AS154-AT154)</x:f>
        <x:v>0</x:v>
      </x:c>
      <x:c r="AV154" s="180" t="n">
        <x:f>MIN(AU154,MAX(0,$G154-SUM(K154,Q154,W154,AC154,AI154,AO154)))</x:f>
        <x:v>0</x:v>
      </x:c>
      <x:c r="AW154" s="180" t="n">
        <x:f>MAX(0,AU154-AV154)</x:f>
        <x:v>0</x:v>
      </x:c>
      <x:c r="AX154" s="180" t="n">
        <x:f>BC153</x:f>
        <x:v>0</x:v>
      </x:c>
      <x:c r="AY154" s="180" t="n">
        <x:f>IF(AX154&lt;=0,0,AX154*IFERROR(INDEX(Inputs!$E$15:$E$24,MATCH(8,Inputs!$K$15:$K$24,0)),0)/12)</x:f>
        <x:v>0</x:v>
      </x:c>
      <x:c r="AZ154" s="180" t="n">
        <x:f>MIN(AX154+AY154,IF(AX154&gt;0,IFERROR(INDEX(Inputs!$H$15:$H$24,MATCH(8,Inputs!$K$15:$K$24,0)),0),0))</x:f>
        <x:v>0</x:v>
      </x:c>
      <x:c r="BA154" s="180" t="n">
        <x:f>MAX(0,AX154+AY154-AZ154)</x:f>
        <x:v>0</x:v>
      </x:c>
      <x:c r="BB154" s="180" t="n">
        <x:f>MIN(BA154,MAX(0,$G154-SUM(K154,Q154,W154,AC154,AI154,AO154,AU154)))</x:f>
        <x:v>0</x:v>
      </x:c>
      <x:c r="BC154" s="180" t="n">
        <x:f>MAX(0,BA154-BB154)</x:f>
        <x:v>0</x:v>
      </x:c>
      <x:c r="BD154" s="180" t="n">
        <x:f>BI153</x:f>
        <x:v>0</x:v>
      </x:c>
      <x:c r="BE154" s="180" t="n">
        <x:f>IF(BD154&lt;=0,0,BD154*IFERROR(INDEX(Inputs!$E$15:$E$24,MATCH(9,Inputs!$K$15:$K$24,0)),0)/12)</x:f>
        <x:v>0</x:v>
      </x:c>
      <x:c r="BF154" s="180" t="n">
        <x:f>MIN(BD154+BE154,IF(BD154&gt;0,IFERROR(INDEX(Inputs!$H$15:$H$24,MATCH(9,Inputs!$K$15:$K$24,0)),0),0))</x:f>
        <x:v>0</x:v>
      </x:c>
      <x:c r="BG154" s="180" t="n">
        <x:f>MAX(0,BD154+BE154-BF154)</x:f>
        <x:v>0</x:v>
      </x:c>
      <x:c r="BH154" s="180" t="n">
        <x:f>MIN(BG154,MAX(0,$G154-SUM(K154,Q154,W154,AC154,AI154,AO154,AU154,BA154)))</x:f>
        <x:v>0</x:v>
      </x:c>
      <x:c r="BI154" s="180" t="n">
        <x:f>MAX(0,BG154-BH154)</x:f>
        <x:v>0</x:v>
      </x:c>
      <x:c r="BJ154" s="180" t="n">
        <x:f>BO153</x:f>
        <x:v>0</x:v>
      </x:c>
      <x:c r="BK154" s="180" t="n">
        <x:f>IF(BJ154&lt;=0,0,BJ154*IFERROR(INDEX(Inputs!$E$15:$E$24,MATCH(10,Inputs!$K$15:$K$24,0)),0)/12)</x:f>
        <x:v>0</x:v>
      </x:c>
      <x:c r="BL154" s="180" t="n">
        <x:f>MIN(BJ154+BK154,IF(BJ154&gt;0,IFERROR(INDEX(Inputs!$H$15:$H$24,MATCH(10,Inputs!$K$15:$K$24,0)),0),0))</x:f>
        <x:v>0</x:v>
      </x:c>
      <x:c r="BM154" s="180" t="n">
        <x:f>MAX(0,BJ154+BK154-BL154)</x:f>
        <x:v>0</x:v>
      </x:c>
      <x:c r="BN154" s="180" t="n">
        <x:f>MIN(BM154,MAX(0,$G154-SUM(K154,Q154,W154,AC154,AI154,AO154,AU154,BA154,BG154)))</x:f>
        <x:v>0</x:v>
      </x:c>
      <x:c r="BO154" s="192" t="n">
        <x:f>MAX(0,BM154-BN154)</x:f>
        <x:v>0</x:v>
      </x:c>
    </x:row>
    <x:row r="155">
      <x:c r="A155" s="191" t="n">
        <x:f>148</x:f>
        <x:v>148</x:v>
      </x:c>
      <x:c r="B155" s="178" t="n">
        <x:f>EDATE(Inputs!$B$4,A155-1)</x:f>
        <x:v>50693</x:v>
      </x:c>
      <x:c r="C155" s="182" t="n">
        <x:f>SUM(H155,N155,T155,Z155,AF155,AL155,AR155,AX155,BD155,BJ155)</x:f>
        <x:v>0</x:v>
      </x:c>
      <x:c r="D155" s="182" t="n">
        <x:f>SUM(I155,O155,U155,AA155,AG155,AM155,AS155,AY155,BE155,BK155)</x:f>
        <x:v>0</x:v>
      </x:c>
      <x:c r="E155" s="182" t="n">
        <x:f>SUM(J155,P155,V155,AB155,AH155,AN155,AT155,AZ155,BF155,BL155)+SUM(L155,R155,X155,AD155,AJ155,AP155,AV155,BB155,BH155,BN155)</x:f>
        <x:v>0</x:v>
      </x:c>
      <x:c r="F155" s="182" t="n">
        <x:f>SUM(M155,S155,Y155,AE155,AK155,AQ155,AW155,BC155,BI155,BO155)</x:f>
        <x:v>0</x:v>
      </x:c>
      <x:c r="G155" s="182" t="n">
        <x:f>MAX(0,Inputs!$B$12-SUM(J155,P155,V155,AB155,AH155,AN155,AT155,AZ155,BF155,BL155))</x:f>
        <x:v>1150</x:v>
      </x:c>
      <x:c r="H155" s="180" t="n">
        <x:f>M154</x:f>
        <x:v>0</x:v>
      </x:c>
      <x:c r="I155" s="180" t="n">
        <x:f>IF(H155&lt;=0,0,H155*IFERROR(INDEX(Inputs!$E$15:$E$24,MATCH(1,Inputs!$K$15:$K$24,0)),0)/12)</x:f>
        <x:v>0</x:v>
      </x:c>
      <x:c r="J155" s="180" t="n">
        <x:f>MIN(H155+I155,IF(H155&gt;0,IFERROR(INDEX(Inputs!$H$15:$H$24,MATCH(1,Inputs!$K$15:$K$24,0)),0),0))</x:f>
        <x:v>0</x:v>
      </x:c>
      <x:c r="K155" s="180" t="n">
        <x:f>MAX(0,H155+I155-J155)</x:f>
        <x:v>0</x:v>
      </x:c>
      <x:c r="L155" s="180" t="n">
        <x:f>MIN(K155,MAX(0,$G155-0))</x:f>
        <x:v>0</x:v>
      </x:c>
      <x:c r="M155" s="180" t="n">
        <x:f>MAX(0,K155-L155)</x:f>
        <x:v>0</x:v>
      </x:c>
      <x:c r="N155" s="180" t="n">
        <x:f>S154</x:f>
        <x:v>0</x:v>
      </x:c>
      <x:c r="O155" s="180" t="n">
        <x:f>IF(N155&lt;=0,0,N155*IFERROR(INDEX(Inputs!$E$15:$E$24,MATCH(2,Inputs!$K$15:$K$24,0)),0)/12)</x:f>
        <x:v>0</x:v>
      </x:c>
      <x:c r="P155" s="180" t="n">
        <x:f>MIN(N155+O155,IF(N155&gt;0,IFERROR(INDEX(Inputs!$H$15:$H$24,MATCH(2,Inputs!$K$15:$K$24,0)),0),0))</x:f>
        <x:v>0</x:v>
      </x:c>
      <x:c r="Q155" s="180" t="n">
        <x:f>MAX(0,N155+O155-P155)</x:f>
        <x:v>0</x:v>
      </x:c>
      <x:c r="R155" s="180" t="n">
        <x:f>MIN(Q155,MAX(0,$G155-SUM(K155)))</x:f>
        <x:v>0</x:v>
      </x:c>
      <x:c r="S155" s="180" t="n">
        <x:f>MAX(0,Q155-R155)</x:f>
        <x:v>0</x:v>
      </x:c>
      <x:c r="T155" s="180" t="n">
        <x:f>Y154</x:f>
        <x:v>0</x:v>
      </x:c>
      <x:c r="U155" s="180" t="n">
        <x:f>IF(T155&lt;=0,0,T155*IFERROR(INDEX(Inputs!$E$15:$E$24,MATCH(3,Inputs!$K$15:$K$24,0)),0)/12)</x:f>
        <x:v>0</x:v>
      </x:c>
      <x:c r="V155" s="180" t="n">
        <x:f>MIN(T155+U155,IF(T155&gt;0,IFERROR(INDEX(Inputs!$H$15:$H$24,MATCH(3,Inputs!$K$15:$K$24,0)),0),0))</x:f>
        <x:v>0</x:v>
      </x:c>
      <x:c r="W155" s="180" t="n">
        <x:f>MAX(0,T155+U155-V155)</x:f>
        <x:v>0</x:v>
      </x:c>
      <x:c r="X155" s="180" t="n">
        <x:f>MIN(W155,MAX(0,$G155-SUM(K155,Q155)))</x:f>
        <x:v>0</x:v>
      </x:c>
      <x:c r="Y155" s="180" t="n">
        <x:f>MAX(0,W155-X155)</x:f>
        <x:v>0</x:v>
      </x:c>
      <x:c r="Z155" s="180" t="n">
        <x:f>AE154</x:f>
        <x:v>0</x:v>
      </x:c>
      <x:c r="AA155" s="180" t="n">
        <x:f>IF(Z155&lt;=0,0,Z155*IFERROR(INDEX(Inputs!$E$15:$E$24,MATCH(4,Inputs!$K$15:$K$24,0)),0)/12)</x:f>
        <x:v>0</x:v>
      </x:c>
      <x:c r="AB155" s="180" t="n">
        <x:f>MIN(Z155+AA155,IF(Z155&gt;0,IFERROR(INDEX(Inputs!$H$15:$H$24,MATCH(4,Inputs!$K$15:$K$24,0)),0),0))</x:f>
        <x:v>0</x:v>
      </x:c>
      <x:c r="AC155" s="180" t="n">
        <x:f>MAX(0,Z155+AA155-AB155)</x:f>
        <x:v>0</x:v>
      </x:c>
      <x:c r="AD155" s="180" t="n">
        <x:f>MIN(AC155,MAX(0,$G155-SUM(K155,Q155,W155)))</x:f>
        <x:v>0</x:v>
      </x:c>
      <x:c r="AE155" s="180" t="n">
        <x:f>MAX(0,AC155-AD155)</x:f>
        <x:v>0</x:v>
      </x:c>
      <x:c r="AF155" s="180" t="n">
        <x:f>AK154</x:f>
        <x:v>0</x:v>
      </x:c>
      <x:c r="AG155" s="180" t="n">
        <x:f>IF(AF155&lt;=0,0,AF155*IFERROR(INDEX(Inputs!$E$15:$E$24,MATCH(5,Inputs!$K$15:$K$24,0)),0)/12)</x:f>
        <x:v>0</x:v>
      </x:c>
      <x:c r="AH155" s="180" t="n">
        <x:f>MIN(AF155+AG155,IF(AF155&gt;0,IFERROR(INDEX(Inputs!$H$15:$H$24,MATCH(5,Inputs!$K$15:$K$24,0)),0),0))</x:f>
        <x:v>0</x:v>
      </x:c>
      <x:c r="AI155" s="180" t="n">
        <x:f>MAX(0,AF155+AG155-AH155)</x:f>
        <x:v>0</x:v>
      </x:c>
      <x:c r="AJ155" s="180" t="n">
        <x:f>MIN(AI155,MAX(0,$G155-SUM(K155,Q155,W155,AC155)))</x:f>
        <x:v>0</x:v>
      </x:c>
      <x:c r="AK155" s="180" t="n">
        <x:f>MAX(0,AI155-AJ155)</x:f>
        <x:v>0</x:v>
      </x:c>
      <x:c r="AL155" s="180" t="n">
        <x:f>AQ154</x:f>
        <x:v>0</x:v>
      </x:c>
      <x:c r="AM155" s="180" t="n">
        <x:f>IF(AL155&lt;=0,0,AL155*IFERROR(INDEX(Inputs!$E$15:$E$24,MATCH(6,Inputs!$K$15:$K$24,0)),0)/12)</x:f>
        <x:v>0</x:v>
      </x:c>
      <x:c r="AN155" s="180" t="n">
        <x:f>MIN(AL155+AM155,IF(AL155&gt;0,IFERROR(INDEX(Inputs!$H$15:$H$24,MATCH(6,Inputs!$K$15:$K$24,0)),0),0))</x:f>
        <x:v>0</x:v>
      </x:c>
      <x:c r="AO155" s="180" t="n">
        <x:f>MAX(0,AL155+AM155-AN155)</x:f>
        <x:v>0</x:v>
      </x:c>
      <x:c r="AP155" s="180" t="n">
        <x:f>MIN(AO155,MAX(0,$G155-SUM(K155,Q155,W155,AC155,AI155)))</x:f>
        <x:v>0</x:v>
      </x:c>
      <x:c r="AQ155" s="180" t="n">
        <x:f>MAX(0,AO155-AP155)</x:f>
        <x:v>0</x:v>
      </x:c>
      <x:c r="AR155" s="180" t="n">
        <x:f>AW154</x:f>
        <x:v>0</x:v>
      </x:c>
      <x:c r="AS155" s="180" t="n">
        <x:f>IF(AR155&lt;=0,0,AR155*IFERROR(INDEX(Inputs!$E$15:$E$24,MATCH(7,Inputs!$K$15:$K$24,0)),0)/12)</x:f>
        <x:v>0</x:v>
      </x:c>
      <x:c r="AT155" s="180" t="n">
        <x:f>MIN(AR155+AS155,IF(AR155&gt;0,IFERROR(INDEX(Inputs!$H$15:$H$24,MATCH(7,Inputs!$K$15:$K$24,0)),0),0))</x:f>
        <x:v>0</x:v>
      </x:c>
      <x:c r="AU155" s="180" t="n">
        <x:f>MAX(0,AR155+AS155-AT155)</x:f>
        <x:v>0</x:v>
      </x:c>
      <x:c r="AV155" s="180" t="n">
        <x:f>MIN(AU155,MAX(0,$G155-SUM(K155,Q155,W155,AC155,AI155,AO155)))</x:f>
        <x:v>0</x:v>
      </x:c>
      <x:c r="AW155" s="180" t="n">
        <x:f>MAX(0,AU155-AV155)</x:f>
        <x:v>0</x:v>
      </x:c>
      <x:c r="AX155" s="180" t="n">
        <x:f>BC154</x:f>
        <x:v>0</x:v>
      </x:c>
      <x:c r="AY155" s="180" t="n">
        <x:f>IF(AX155&lt;=0,0,AX155*IFERROR(INDEX(Inputs!$E$15:$E$24,MATCH(8,Inputs!$K$15:$K$24,0)),0)/12)</x:f>
        <x:v>0</x:v>
      </x:c>
      <x:c r="AZ155" s="180" t="n">
        <x:f>MIN(AX155+AY155,IF(AX155&gt;0,IFERROR(INDEX(Inputs!$H$15:$H$24,MATCH(8,Inputs!$K$15:$K$24,0)),0),0))</x:f>
        <x:v>0</x:v>
      </x:c>
      <x:c r="BA155" s="180" t="n">
        <x:f>MAX(0,AX155+AY155-AZ155)</x:f>
        <x:v>0</x:v>
      </x:c>
      <x:c r="BB155" s="180" t="n">
        <x:f>MIN(BA155,MAX(0,$G155-SUM(K155,Q155,W155,AC155,AI155,AO155,AU155)))</x:f>
        <x:v>0</x:v>
      </x:c>
      <x:c r="BC155" s="180" t="n">
        <x:f>MAX(0,BA155-BB155)</x:f>
        <x:v>0</x:v>
      </x:c>
      <x:c r="BD155" s="180" t="n">
        <x:f>BI154</x:f>
        <x:v>0</x:v>
      </x:c>
      <x:c r="BE155" s="180" t="n">
        <x:f>IF(BD155&lt;=0,0,BD155*IFERROR(INDEX(Inputs!$E$15:$E$24,MATCH(9,Inputs!$K$15:$K$24,0)),0)/12)</x:f>
        <x:v>0</x:v>
      </x:c>
      <x:c r="BF155" s="180" t="n">
        <x:f>MIN(BD155+BE155,IF(BD155&gt;0,IFERROR(INDEX(Inputs!$H$15:$H$24,MATCH(9,Inputs!$K$15:$K$24,0)),0),0))</x:f>
        <x:v>0</x:v>
      </x:c>
      <x:c r="BG155" s="180" t="n">
        <x:f>MAX(0,BD155+BE155-BF155)</x:f>
        <x:v>0</x:v>
      </x:c>
      <x:c r="BH155" s="180" t="n">
        <x:f>MIN(BG155,MAX(0,$G155-SUM(K155,Q155,W155,AC155,AI155,AO155,AU155,BA155)))</x:f>
        <x:v>0</x:v>
      </x:c>
      <x:c r="BI155" s="180" t="n">
        <x:f>MAX(0,BG155-BH155)</x:f>
        <x:v>0</x:v>
      </x:c>
      <x:c r="BJ155" s="180" t="n">
        <x:f>BO154</x:f>
        <x:v>0</x:v>
      </x:c>
      <x:c r="BK155" s="180" t="n">
        <x:f>IF(BJ155&lt;=0,0,BJ155*IFERROR(INDEX(Inputs!$E$15:$E$24,MATCH(10,Inputs!$K$15:$K$24,0)),0)/12)</x:f>
        <x:v>0</x:v>
      </x:c>
      <x:c r="BL155" s="180" t="n">
        <x:f>MIN(BJ155+BK155,IF(BJ155&gt;0,IFERROR(INDEX(Inputs!$H$15:$H$24,MATCH(10,Inputs!$K$15:$K$24,0)),0),0))</x:f>
        <x:v>0</x:v>
      </x:c>
      <x:c r="BM155" s="180" t="n">
        <x:f>MAX(0,BJ155+BK155-BL155)</x:f>
        <x:v>0</x:v>
      </x:c>
      <x:c r="BN155" s="180" t="n">
        <x:f>MIN(BM155,MAX(0,$G155-SUM(K155,Q155,W155,AC155,AI155,AO155,AU155,BA155,BG155)))</x:f>
        <x:v>0</x:v>
      </x:c>
      <x:c r="BO155" s="192" t="n">
        <x:f>MAX(0,BM155-BN155)</x:f>
        <x:v>0</x:v>
      </x:c>
    </x:row>
    <x:row r="156">
      <x:c r="A156" s="191" t="n">
        <x:f>149</x:f>
        <x:v>149</x:v>
      </x:c>
      <x:c r="B156" s="178" t="n">
        <x:f>EDATE(Inputs!$B$4,A156-1)</x:f>
        <x:v>50724</x:v>
      </x:c>
      <x:c r="C156" s="182" t="n">
        <x:f>SUM(H156,N156,T156,Z156,AF156,AL156,AR156,AX156,BD156,BJ156)</x:f>
        <x:v>0</x:v>
      </x:c>
      <x:c r="D156" s="182" t="n">
        <x:f>SUM(I156,O156,U156,AA156,AG156,AM156,AS156,AY156,BE156,BK156)</x:f>
        <x:v>0</x:v>
      </x:c>
      <x:c r="E156" s="182" t="n">
        <x:f>SUM(J156,P156,V156,AB156,AH156,AN156,AT156,AZ156,BF156,BL156)+SUM(L156,R156,X156,AD156,AJ156,AP156,AV156,BB156,BH156,BN156)</x:f>
        <x:v>0</x:v>
      </x:c>
      <x:c r="F156" s="182" t="n">
        <x:f>SUM(M156,S156,Y156,AE156,AK156,AQ156,AW156,BC156,BI156,BO156)</x:f>
        <x:v>0</x:v>
      </x:c>
      <x:c r="G156" s="182" t="n">
        <x:f>MAX(0,Inputs!$B$12-SUM(J156,P156,V156,AB156,AH156,AN156,AT156,AZ156,BF156,BL156))</x:f>
        <x:v>1150</x:v>
      </x:c>
      <x:c r="H156" s="180" t="n">
        <x:f>M155</x:f>
        <x:v>0</x:v>
      </x:c>
      <x:c r="I156" s="180" t="n">
        <x:f>IF(H156&lt;=0,0,H156*IFERROR(INDEX(Inputs!$E$15:$E$24,MATCH(1,Inputs!$K$15:$K$24,0)),0)/12)</x:f>
        <x:v>0</x:v>
      </x:c>
      <x:c r="J156" s="180" t="n">
        <x:f>MIN(H156+I156,IF(H156&gt;0,IFERROR(INDEX(Inputs!$H$15:$H$24,MATCH(1,Inputs!$K$15:$K$24,0)),0),0))</x:f>
        <x:v>0</x:v>
      </x:c>
      <x:c r="K156" s="180" t="n">
        <x:f>MAX(0,H156+I156-J156)</x:f>
        <x:v>0</x:v>
      </x:c>
      <x:c r="L156" s="180" t="n">
        <x:f>MIN(K156,MAX(0,$G156-0))</x:f>
        <x:v>0</x:v>
      </x:c>
      <x:c r="M156" s="180" t="n">
        <x:f>MAX(0,K156-L156)</x:f>
        <x:v>0</x:v>
      </x:c>
      <x:c r="N156" s="180" t="n">
        <x:f>S155</x:f>
        <x:v>0</x:v>
      </x:c>
      <x:c r="O156" s="180" t="n">
        <x:f>IF(N156&lt;=0,0,N156*IFERROR(INDEX(Inputs!$E$15:$E$24,MATCH(2,Inputs!$K$15:$K$24,0)),0)/12)</x:f>
        <x:v>0</x:v>
      </x:c>
      <x:c r="P156" s="180" t="n">
        <x:f>MIN(N156+O156,IF(N156&gt;0,IFERROR(INDEX(Inputs!$H$15:$H$24,MATCH(2,Inputs!$K$15:$K$24,0)),0),0))</x:f>
        <x:v>0</x:v>
      </x:c>
      <x:c r="Q156" s="180" t="n">
        <x:f>MAX(0,N156+O156-P156)</x:f>
        <x:v>0</x:v>
      </x:c>
      <x:c r="R156" s="180" t="n">
        <x:f>MIN(Q156,MAX(0,$G156-SUM(K156)))</x:f>
        <x:v>0</x:v>
      </x:c>
      <x:c r="S156" s="180" t="n">
        <x:f>MAX(0,Q156-R156)</x:f>
        <x:v>0</x:v>
      </x:c>
      <x:c r="T156" s="180" t="n">
        <x:f>Y155</x:f>
        <x:v>0</x:v>
      </x:c>
      <x:c r="U156" s="180" t="n">
        <x:f>IF(T156&lt;=0,0,T156*IFERROR(INDEX(Inputs!$E$15:$E$24,MATCH(3,Inputs!$K$15:$K$24,0)),0)/12)</x:f>
        <x:v>0</x:v>
      </x:c>
      <x:c r="V156" s="180" t="n">
        <x:f>MIN(T156+U156,IF(T156&gt;0,IFERROR(INDEX(Inputs!$H$15:$H$24,MATCH(3,Inputs!$K$15:$K$24,0)),0),0))</x:f>
        <x:v>0</x:v>
      </x:c>
      <x:c r="W156" s="180" t="n">
        <x:f>MAX(0,T156+U156-V156)</x:f>
        <x:v>0</x:v>
      </x:c>
      <x:c r="X156" s="180" t="n">
        <x:f>MIN(W156,MAX(0,$G156-SUM(K156,Q156)))</x:f>
        <x:v>0</x:v>
      </x:c>
      <x:c r="Y156" s="180" t="n">
        <x:f>MAX(0,W156-X156)</x:f>
        <x:v>0</x:v>
      </x:c>
      <x:c r="Z156" s="180" t="n">
        <x:f>AE155</x:f>
        <x:v>0</x:v>
      </x:c>
      <x:c r="AA156" s="180" t="n">
        <x:f>IF(Z156&lt;=0,0,Z156*IFERROR(INDEX(Inputs!$E$15:$E$24,MATCH(4,Inputs!$K$15:$K$24,0)),0)/12)</x:f>
        <x:v>0</x:v>
      </x:c>
      <x:c r="AB156" s="180" t="n">
        <x:f>MIN(Z156+AA156,IF(Z156&gt;0,IFERROR(INDEX(Inputs!$H$15:$H$24,MATCH(4,Inputs!$K$15:$K$24,0)),0),0))</x:f>
        <x:v>0</x:v>
      </x:c>
      <x:c r="AC156" s="180" t="n">
        <x:f>MAX(0,Z156+AA156-AB156)</x:f>
        <x:v>0</x:v>
      </x:c>
      <x:c r="AD156" s="180" t="n">
        <x:f>MIN(AC156,MAX(0,$G156-SUM(K156,Q156,W156)))</x:f>
        <x:v>0</x:v>
      </x:c>
      <x:c r="AE156" s="180" t="n">
        <x:f>MAX(0,AC156-AD156)</x:f>
        <x:v>0</x:v>
      </x:c>
      <x:c r="AF156" s="180" t="n">
        <x:f>AK155</x:f>
        <x:v>0</x:v>
      </x:c>
      <x:c r="AG156" s="180" t="n">
        <x:f>IF(AF156&lt;=0,0,AF156*IFERROR(INDEX(Inputs!$E$15:$E$24,MATCH(5,Inputs!$K$15:$K$24,0)),0)/12)</x:f>
        <x:v>0</x:v>
      </x:c>
      <x:c r="AH156" s="180" t="n">
        <x:f>MIN(AF156+AG156,IF(AF156&gt;0,IFERROR(INDEX(Inputs!$H$15:$H$24,MATCH(5,Inputs!$K$15:$K$24,0)),0),0))</x:f>
        <x:v>0</x:v>
      </x:c>
      <x:c r="AI156" s="180" t="n">
        <x:f>MAX(0,AF156+AG156-AH156)</x:f>
        <x:v>0</x:v>
      </x:c>
      <x:c r="AJ156" s="180" t="n">
        <x:f>MIN(AI156,MAX(0,$G156-SUM(K156,Q156,W156,AC156)))</x:f>
        <x:v>0</x:v>
      </x:c>
      <x:c r="AK156" s="180" t="n">
        <x:f>MAX(0,AI156-AJ156)</x:f>
        <x:v>0</x:v>
      </x:c>
      <x:c r="AL156" s="180" t="n">
        <x:f>AQ155</x:f>
        <x:v>0</x:v>
      </x:c>
      <x:c r="AM156" s="180" t="n">
        <x:f>IF(AL156&lt;=0,0,AL156*IFERROR(INDEX(Inputs!$E$15:$E$24,MATCH(6,Inputs!$K$15:$K$24,0)),0)/12)</x:f>
        <x:v>0</x:v>
      </x:c>
      <x:c r="AN156" s="180" t="n">
        <x:f>MIN(AL156+AM156,IF(AL156&gt;0,IFERROR(INDEX(Inputs!$H$15:$H$24,MATCH(6,Inputs!$K$15:$K$24,0)),0),0))</x:f>
        <x:v>0</x:v>
      </x:c>
      <x:c r="AO156" s="180" t="n">
        <x:f>MAX(0,AL156+AM156-AN156)</x:f>
        <x:v>0</x:v>
      </x:c>
      <x:c r="AP156" s="180" t="n">
        <x:f>MIN(AO156,MAX(0,$G156-SUM(K156,Q156,W156,AC156,AI156)))</x:f>
        <x:v>0</x:v>
      </x:c>
      <x:c r="AQ156" s="180" t="n">
        <x:f>MAX(0,AO156-AP156)</x:f>
        <x:v>0</x:v>
      </x:c>
      <x:c r="AR156" s="180" t="n">
        <x:f>AW155</x:f>
        <x:v>0</x:v>
      </x:c>
      <x:c r="AS156" s="180" t="n">
        <x:f>IF(AR156&lt;=0,0,AR156*IFERROR(INDEX(Inputs!$E$15:$E$24,MATCH(7,Inputs!$K$15:$K$24,0)),0)/12)</x:f>
        <x:v>0</x:v>
      </x:c>
      <x:c r="AT156" s="180" t="n">
        <x:f>MIN(AR156+AS156,IF(AR156&gt;0,IFERROR(INDEX(Inputs!$H$15:$H$24,MATCH(7,Inputs!$K$15:$K$24,0)),0),0))</x:f>
        <x:v>0</x:v>
      </x:c>
      <x:c r="AU156" s="180" t="n">
        <x:f>MAX(0,AR156+AS156-AT156)</x:f>
        <x:v>0</x:v>
      </x:c>
      <x:c r="AV156" s="180" t="n">
        <x:f>MIN(AU156,MAX(0,$G156-SUM(K156,Q156,W156,AC156,AI156,AO156)))</x:f>
        <x:v>0</x:v>
      </x:c>
      <x:c r="AW156" s="180" t="n">
        <x:f>MAX(0,AU156-AV156)</x:f>
        <x:v>0</x:v>
      </x:c>
      <x:c r="AX156" s="180" t="n">
        <x:f>BC155</x:f>
        <x:v>0</x:v>
      </x:c>
      <x:c r="AY156" s="180" t="n">
        <x:f>IF(AX156&lt;=0,0,AX156*IFERROR(INDEX(Inputs!$E$15:$E$24,MATCH(8,Inputs!$K$15:$K$24,0)),0)/12)</x:f>
        <x:v>0</x:v>
      </x:c>
      <x:c r="AZ156" s="180" t="n">
        <x:f>MIN(AX156+AY156,IF(AX156&gt;0,IFERROR(INDEX(Inputs!$H$15:$H$24,MATCH(8,Inputs!$K$15:$K$24,0)),0),0))</x:f>
        <x:v>0</x:v>
      </x:c>
      <x:c r="BA156" s="180" t="n">
        <x:f>MAX(0,AX156+AY156-AZ156)</x:f>
        <x:v>0</x:v>
      </x:c>
      <x:c r="BB156" s="180" t="n">
        <x:f>MIN(BA156,MAX(0,$G156-SUM(K156,Q156,W156,AC156,AI156,AO156,AU156)))</x:f>
        <x:v>0</x:v>
      </x:c>
      <x:c r="BC156" s="180" t="n">
        <x:f>MAX(0,BA156-BB156)</x:f>
        <x:v>0</x:v>
      </x:c>
      <x:c r="BD156" s="180" t="n">
        <x:f>BI155</x:f>
        <x:v>0</x:v>
      </x:c>
      <x:c r="BE156" s="180" t="n">
        <x:f>IF(BD156&lt;=0,0,BD156*IFERROR(INDEX(Inputs!$E$15:$E$24,MATCH(9,Inputs!$K$15:$K$24,0)),0)/12)</x:f>
        <x:v>0</x:v>
      </x:c>
      <x:c r="BF156" s="180" t="n">
        <x:f>MIN(BD156+BE156,IF(BD156&gt;0,IFERROR(INDEX(Inputs!$H$15:$H$24,MATCH(9,Inputs!$K$15:$K$24,0)),0),0))</x:f>
        <x:v>0</x:v>
      </x:c>
      <x:c r="BG156" s="180" t="n">
        <x:f>MAX(0,BD156+BE156-BF156)</x:f>
        <x:v>0</x:v>
      </x:c>
      <x:c r="BH156" s="180" t="n">
        <x:f>MIN(BG156,MAX(0,$G156-SUM(K156,Q156,W156,AC156,AI156,AO156,AU156,BA156)))</x:f>
        <x:v>0</x:v>
      </x:c>
      <x:c r="BI156" s="180" t="n">
        <x:f>MAX(0,BG156-BH156)</x:f>
        <x:v>0</x:v>
      </x:c>
      <x:c r="BJ156" s="180" t="n">
        <x:f>BO155</x:f>
        <x:v>0</x:v>
      </x:c>
      <x:c r="BK156" s="180" t="n">
        <x:f>IF(BJ156&lt;=0,0,BJ156*IFERROR(INDEX(Inputs!$E$15:$E$24,MATCH(10,Inputs!$K$15:$K$24,0)),0)/12)</x:f>
        <x:v>0</x:v>
      </x:c>
      <x:c r="BL156" s="180" t="n">
        <x:f>MIN(BJ156+BK156,IF(BJ156&gt;0,IFERROR(INDEX(Inputs!$H$15:$H$24,MATCH(10,Inputs!$K$15:$K$24,0)),0),0))</x:f>
        <x:v>0</x:v>
      </x:c>
      <x:c r="BM156" s="180" t="n">
        <x:f>MAX(0,BJ156+BK156-BL156)</x:f>
        <x:v>0</x:v>
      </x:c>
      <x:c r="BN156" s="180" t="n">
        <x:f>MIN(BM156,MAX(0,$G156-SUM(K156,Q156,W156,AC156,AI156,AO156,AU156,BA156,BG156)))</x:f>
        <x:v>0</x:v>
      </x:c>
      <x:c r="BO156" s="192" t="n">
        <x:f>MAX(0,BM156-BN156)</x:f>
        <x:v>0</x:v>
      </x:c>
    </x:row>
    <x:row r="157">
      <x:c r="A157" s="191" t="n">
        <x:f>150</x:f>
        <x:v>150</x:v>
      </x:c>
      <x:c r="B157" s="178" t="n">
        <x:f>EDATE(Inputs!$B$4,A157-1)</x:f>
        <x:v>50754</x:v>
      </x:c>
      <x:c r="C157" s="182" t="n">
        <x:f>SUM(H157,N157,T157,Z157,AF157,AL157,AR157,AX157,BD157,BJ157)</x:f>
        <x:v>0</x:v>
      </x:c>
      <x:c r="D157" s="182" t="n">
        <x:f>SUM(I157,O157,U157,AA157,AG157,AM157,AS157,AY157,BE157,BK157)</x:f>
        <x:v>0</x:v>
      </x:c>
      <x:c r="E157" s="182" t="n">
        <x:f>SUM(J157,P157,V157,AB157,AH157,AN157,AT157,AZ157,BF157,BL157)+SUM(L157,R157,X157,AD157,AJ157,AP157,AV157,BB157,BH157,BN157)</x:f>
        <x:v>0</x:v>
      </x:c>
      <x:c r="F157" s="182" t="n">
        <x:f>SUM(M157,S157,Y157,AE157,AK157,AQ157,AW157,BC157,BI157,BO157)</x:f>
        <x:v>0</x:v>
      </x:c>
      <x:c r="G157" s="182" t="n">
        <x:f>MAX(0,Inputs!$B$12-SUM(J157,P157,V157,AB157,AH157,AN157,AT157,AZ157,BF157,BL157))</x:f>
        <x:v>1150</x:v>
      </x:c>
      <x:c r="H157" s="180" t="n">
        <x:f>M156</x:f>
        <x:v>0</x:v>
      </x:c>
      <x:c r="I157" s="180" t="n">
        <x:f>IF(H157&lt;=0,0,H157*IFERROR(INDEX(Inputs!$E$15:$E$24,MATCH(1,Inputs!$K$15:$K$24,0)),0)/12)</x:f>
        <x:v>0</x:v>
      </x:c>
      <x:c r="J157" s="180" t="n">
        <x:f>MIN(H157+I157,IF(H157&gt;0,IFERROR(INDEX(Inputs!$H$15:$H$24,MATCH(1,Inputs!$K$15:$K$24,0)),0),0))</x:f>
        <x:v>0</x:v>
      </x:c>
      <x:c r="K157" s="180" t="n">
        <x:f>MAX(0,H157+I157-J157)</x:f>
        <x:v>0</x:v>
      </x:c>
      <x:c r="L157" s="180" t="n">
        <x:f>MIN(K157,MAX(0,$G157-0))</x:f>
        <x:v>0</x:v>
      </x:c>
      <x:c r="M157" s="180" t="n">
        <x:f>MAX(0,K157-L157)</x:f>
        <x:v>0</x:v>
      </x:c>
      <x:c r="N157" s="180" t="n">
        <x:f>S156</x:f>
        <x:v>0</x:v>
      </x:c>
      <x:c r="O157" s="180" t="n">
        <x:f>IF(N157&lt;=0,0,N157*IFERROR(INDEX(Inputs!$E$15:$E$24,MATCH(2,Inputs!$K$15:$K$24,0)),0)/12)</x:f>
        <x:v>0</x:v>
      </x:c>
      <x:c r="P157" s="180" t="n">
        <x:f>MIN(N157+O157,IF(N157&gt;0,IFERROR(INDEX(Inputs!$H$15:$H$24,MATCH(2,Inputs!$K$15:$K$24,0)),0),0))</x:f>
        <x:v>0</x:v>
      </x:c>
      <x:c r="Q157" s="180" t="n">
        <x:f>MAX(0,N157+O157-P157)</x:f>
        <x:v>0</x:v>
      </x:c>
      <x:c r="R157" s="180" t="n">
        <x:f>MIN(Q157,MAX(0,$G157-SUM(K157)))</x:f>
        <x:v>0</x:v>
      </x:c>
      <x:c r="S157" s="180" t="n">
        <x:f>MAX(0,Q157-R157)</x:f>
        <x:v>0</x:v>
      </x:c>
      <x:c r="T157" s="180" t="n">
        <x:f>Y156</x:f>
        <x:v>0</x:v>
      </x:c>
      <x:c r="U157" s="180" t="n">
        <x:f>IF(T157&lt;=0,0,T157*IFERROR(INDEX(Inputs!$E$15:$E$24,MATCH(3,Inputs!$K$15:$K$24,0)),0)/12)</x:f>
        <x:v>0</x:v>
      </x:c>
      <x:c r="V157" s="180" t="n">
        <x:f>MIN(T157+U157,IF(T157&gt;0,IFERROR(INDEX(Inputs!$H$15:$H$24,MATCH(3,Inputs!$K$15:$K$24,0)),0),0))</x:f>
        <x:v>0</x:v>
      </x:c>
      <x:c r="W157" s="180" t="n">
        <x:f>MAX(0,T157+U157-V157)</x:f>
        <x:v>0</x:v>
      </x:c>
      <x:c r="X157" s="180" t="n">
        <x:f>MIN(W157,MAX(0,$G157-SUM(K157,Q157)))</x:f>
        <x:v>0</x:v>
      </x:c>
      <x:c r="Y157" s="180" t="n">
        <x:f>MAX(0,W157-X157)</x:f>
        <x:v>0</x:v>
      </x:c>
      <x:c r="Z157" s="180" t="n">
        <x:f>AE156</x:f>
        <x:v>0</x:v>
      </x:c>
      <x:c r="AA157" s="180" t="n">
        <x:f>IF(Z157&lt;=0,0,Z157*IFERROR(INDEX(Inputs!$E$15:$E$24,MATCH(4,Inputs!$K$15:$K$24,0)),0)/12)</x:f>
        <x:v>0</x:v>
      </x:c>
      <x:c r="AB157" s="180" t="n">
        <x:f>MIN(Z157+AA157,IF(Z157&gt;0,IFERROR(INDEX(Inputs!$H$15:$H$24,MATCH(4,Inputs!$K$15:$K$24,0)),0),0))</x:f>
        <x:v>0</x:v>
      </x:c>
      <x:c r="AC157" s="180" t="n">
        <x:f>MAX(0,Z157+AA157-AB157)</x:f>
        <x:v>0</x:v>
      </x:c>
      <x:c r="AD157" s="180" t="n">
        <x:f>MIN(AC157,MAX(0,$G157-SUM(K157,Q157,W157)))</x:f>
        <x:v>0</x:v>
      </x:c>
      <x:c r="AE157" s="180" t="n">
        <x:f>MAX(0,AC157-AD157)</x:f>
        <x:v>0</x:v>
      </x:c>
      <x:c r="AF157" s="180" t="n">
        <x:f>AK156</x:f>
        <x:v>0</x:v>
      </x:c>
      <x:c r="AG157" s="180" t="n">
        <x:f>IF(AF157&lt;=0,0,AF157*IFERROR(INDEX(Inputs!$E$15:$E$24,MATCH(5,Inputs!$K$15:$K$24,0)),0)/12)</x:f>
        <x:v>0</x:v>
      </x:c>
      <x:c r="AH157" s="180" t="n">
        <x:f>MIN(AF157+AG157,IF(AF157&gt;0,IFERROR(INDEX(Inputs!$H$15:$H$24,MATCH(5,Inputs!$K$15:$K$24,0)),0),0))</x:f>
        <x:v>0</x:v>
      </x:c>
      <x:c r="AI157" s="180" t="n">
        <x:f>MAX(0,AF157+AG157-AH157)</x:f>
        <x:v>0</x:v>
      </x:c>
      <x:c r="AJ157" s="180" t="n">
        <x:f>MIN(AI157,MAX(0,$G157-SUM(K157,Q157,W157,AC157)))</x:f>
        <x:v>0</x:v>
      </x:c>
      <x:c r="AK157" s="180" t="n">
        <x:f>MAX(0,AI157-AJ157)</x:f>
        <x:v>0</x:v>
      </x:c>
      <x:c r="AL157" s="180" t="n">
        <x:f>AQ156</x:f>
        <x:v>0</x:v>
      </x:c>
      <x:c r="AM157" s="180" t="n">
        <x:f>IF(AL157&lt;=0,0,AL157*IFERROR(INDEX(Inputs!$E$15:$E$24,MATCH(6,Inputs!$K$15:$K$24,0)),0)/12)</x:f>
        <x:v>0</x:v>
      </x:c>
      <x:c r="AN157" s="180" t="n">
        <x:f>MIN(AL157+AM157,IF(AL157&gt;0,IFERROR(INDEX(Inputs!$H$15:$H$24,MATCH(6,Inputs!$K$15:$K$24,0)),0),0))</x:f>
        <x:v>0</x:v>
      </x:c>
      <x:c r="AO157" s="180" t="n">
        <x:f>MAX(0,AL157+AM157-AN157)</x:f>
        <x:v>0</x:v>
      </x:c>
      <x:c r="AP157" s="180" t="n">
        <x:f>MIN(AO157,MAX(0,$G157-SUM(K157,Q157,W157,AC157,AI157)))</x:f>
        <x:v>0</x:v>
      </x:c>
      <x:c r="AQ157" s="180" t="n">
        <x:f>MAX(0,AO157-AP157)</x:f>
        <x:v>0</x:v>
      </x:c>
      <x:c r="AR157" s="180" t="n">
        <x:f>AW156</x:f>
        <x:v>0</x:v>
      </x:c>
      <x:c r="AS157" s="180" t="n">
        <x:f>IF(AR157&lt;=0,0,AR157*IFERROR(INDEX(Inputs!$E$15:$E$24,MATCH(7,Inputs!$K$15:$K$24,0)),0)/12)</x:f>
        <x:v>0</x:v>
      </x:c>
      <x:c r="AT157" s="180" t="n">
        <x:f>MIN(AR157+AS157,IF(AR157&gt;0,IFERROR(INDEX(Inputs!$H$15:$H$24,MATCH(7,Inputs!$K$15:$K$24,0)),0),0))</x:f>
        <x:v>0</x:v>
      </x:c>
      <x:c r="AU157" s="180" t="n">
        <x:f>MAX(0,AR157+AS157-AT157)</x:f>
        <x:v>0</x:v>
      </x:c>
      <x:c r="AV157" s="180" t="n">
        <x:f>MIN(AU157,MAX(0,$G157-SUM(K157,Q157,W157,AC157,AI157,AO157)))</x:f>
        <x:v>0</x:v>
      </x:c>
      <x:c r="AW157" s="180" t="n">
        <x:f>MAX(0,AU157-AV157)</x:f>
        <x:v>0</x:v>
      </x:c>
      <x:c r="AX157" s="180" t="n">
        <x:f>BC156</x:f>
        <x:v>0</x:v>
      </x:c>
      <x:c r="AY157" s="180" t="n">
        <x:f>IF(AX157&lt;=0,0,AX157*IFERROR(INDEX(Inputs!$E$15:$E$24,MATCH(8,Inputs!$K$15:$K$24,0)),0)/12)</x:f>
        <x:v>0</x:v>
      </x:c>
      <x:c r="AZ157" s="180" t="n">
        <x:f>MIN(AX157+AY157,IF(AX157&gt;0,IFERROR(INDEX(Inputs!$H$15:$H$24,MATCH(8,Inputs!$K$15:$K$24,0)),0),0))</x:f>
        <x:v>0</x:v>
      </x:c>
      <x:c r="BA157" s="180" t="n">
        <x:f>MAX(0,AX157+AY157-AZ157)</x:f>
        <x:v>0</x:v>
      </x:c>
      <x:c r="BB157" s="180" t="n">
        <x:f>MIN(BA157,MAX(0,$G157-SUM(K157,Q157,W157,AC157,AI157,AO157,AU157)))</x:f>
        <x:v>0</x:v>
      </x:c>
      <x:c r="BC157" s="180" t="n">
        <x:f>MAX(0,BA157-BB157)</x:f>
        <x:v>0</x:v>
      </x:c>
      <x:c r="BD157" s="180" t="n">
        <x:f>BI156</x:f>
        <x:v>0</x:v>
      </x:c>
      <x:c r="BE157" s="180" t="n">
        <x:f>IF(BD157&lt;=0,0,BD157*IFERROR(INDEX(Inputs!$E$15:$E$24,MATCH(9,Inputs!$K$15:$K$24,0)),0)/12)</x:f>
        <x:v>0</x:v>
      </x:c>
      <x:c r="BF157" s="180" t="n">
        <x:f>MIN(BD157+BE157,IF(BD157&gt;0,IFERROR(INDEX(Inputs!$H$15:$H$24,MATCH(9,Inputs!$K$15:$K$24,0)),0),0))</x:f>
        <x:v>0</x:v>
      </x:c>
      <x:c r="BG157" s="180" t="n">
        <x:f>MAX(0,BD157+BE157-BF157)</x:f>
        <x:v>0</x:v>
      </x:c>
      <x:c r="BH157" s="180" t="n">
        <x:f>MIN(BG157,MAX(0,$G157-SUM(K157,Q157,W157,AC157,AI157,AO157,AU157,BA157)))</x:f>
        <x:v>0</x:v>
      </x:c>
      <x:c r="BI157" s="180" t="n">
        <x:f>MAX(0,BG157-BH157)</x:f>
        <x:v>0</x:v>
      </x:c>
      <x:c r="BJ157" s="180" t="n">
        <x:f>BO156</x:f>
        <x:v>0</x:v>
      </x:c>
      <x:c r="BK157" s="180" t="n">
        <x:f>IF(BJ157&lt;=0,0,BJ157*IFERROR(INDEX(Inputs!$E$15:$E$24,MATCH(10,Inputs!$K$15:$K$24,0)),0)/12)</x:f>
        <x:v>0</x:v>
      </x:c>
      <x:c r="BL157" s="180" t="n">
        <x:f>MIN(BJ157+BK157,IF(BJ157&gt;0,IFERROR(INDEX(Inputs!$H$15:$H$24,MATCH(10,Inputs!$K$15:$K$24,0)),0),0))</x:f>
        <x:v>0</x:v>
      </x:c>
      <x:c r="BM157" s="180" t="n">
        <x:f>MAX(0,BJ157+BK157-BL157)</x:f>
        <x:v>0</x:v>
      </x:c>
      <x:c r="BN157" s="180" t="n">
        <x:f>MIN(BM157,MAX(0,$G157-SUM(K157,Q157,W157,AC157,AI157,AO157,AU157,BA157,BG157)))</x:f>
        <x:v>0</x:v>
      </x:c>
      <x:c r="BO157" s="192" t="n">
        <x:f>MAX(0,BM157-BN157)</x:f>
        <x:v>0</x:v>
      </x:c>
    </x:row>
    <x:row r="158">
      <x:c r="A158" s="191" t="n">
        <x:f>151</x:f>
        <x:v>151</x:v>
      </x:c>
      <x:c r="B158" s="178" t="n">
        <x:f>EDATE(Inputs!$B$4,A158-1)</x:f>
        <x:v>50785</x:v>
      </x:c>
      <x:c r="C158" s="182" t="n">
        <x:f>SUM(H158,N158,T158,Z158,AF158,AL158,AR158,AX158,BD158,BJ158)</x:f>
        <x:v>0</x:v>
      </x:c>
      <x:c r="D158" s="182" t="n">
        <x:f>SUM(I158,O158,U158,AA158,AG158,AM158,AS158,AY158,BE158,BK158)</x:f>
        <x:v>0</x:v>
      </x:c>
      <x:c r="E158" s="182" t="n">
        <x:f>SUM(J158,P158,V158,AB158,AH158,AN158,AT158,AZ158,BF158,BL158)+SUM(L158,R158,X158,AD158,AJ158,AP158,AV158,BB158,BH158,BN158)</x:f>
        <x:v>0</x:v>
      </x:c>
      <x:c r="F158" s="182" t="n">
        <x:f>SUM(M158,S158,Y158,AE158,AK158,AQ158,AW158,BC158,BI158,BO158)</x:f>
        <x:v>0</x:v>
      </x:c>
      <x:c r="G158" s="182" t="n">
        <x:f>MAX(0,Inputs!$B$12-SUM(J158,P158,V158,AB158,AH158,AN158,AT158,AZ158,BF158,BL158))</x:f>
        <x:v>1150</x:v>
      </x:c>
      <x:c r="H158" s="180" t="n">
        <x:f>M157</x:f>
        <x:v>0</x:v>
      </x:c>
      <x:c r="I158" s="180" t="n">
        <x:f>IF(H158&lt;=0,0,H158*IFERROR(INDEX(Inputs!$E$15:$E$24,MATCH(1,Inputs!$K$15:$K$24,0)),0)/12)</x:f>
        <x:v>0</x:v>
      </x:c>
      <x:c r="J158" s="180" t="n">
        <x:f>MIN(H158+I158,IF(H158&gt;0,IFERROR(INDEX(Inputs!$H$15:$H$24,MATCH(1,Inputs!$K$15:$K$24,0)),0),0))</x:f>
        <x:v>0</x:v>
      </x:c>
      <x:c r="K158" s="180" t="n">
        <x:f>MAX(0,H158+I158-J158)</x:f>
        <x:v>0</x:v>
      </x:c>
      <x:c r="L158" s="180" t="n">
        <x:f>MIN(K158,MAX(0,$G158-0))</x:f>
        <x:v>0</x:v>
      </x:c>
      <x:c r="M158" s="180" t="n">
        <x:f>MAX(0,K158-L158)</x:f>
        <x:v>0</x:v>
      </x:c>
      <x:c r="N158" s="180" t="n">
        <x:f>S157</x:f>
        <x:v>0</x:v>
      </x:c>
      <x:c r="O158" s="180" t="n">
        <x:f>IF(N158&lt;=0,0,N158*IFERROR(INDEX(Inputs!$E$15:$E$24,MATCH(2,Inputs!$K$15:$K$24,0)),0)/12)</x:f>
        <x:v>0</x:v>
      </x:c>
      <x:c r="P158" s="180" t="n">
        <x:f>MIN(N158+O158,IF(N158&gt;0,IFERROR(INDEX(Inputs!$H$15:$H$24,MATCH(2,Inputs!$K$15:$K$24,0)),0),0))</x:f>
        <x:v>0</x:v>
      </x:c>
      <x:c r="Q158" s="180" t="n">
        <x:f>MAX(0,N158+O158-P158)</x:f>
        <x:v>0</x:v>
      </x:c>
      <x:c r="R158" s="180" t="n">
        <x:f>MIN(Q158,MAX(0,$G158-SUM(K158)))</x:f>
        <x:v>0</x:v>
      </x:c>
      <x:c r="S158" s="180" t="n">
        <x:f>MAX(0,Q158-R158)</x:f>
        <x:v>0</x:v>
      </x:c>
      <x:c r="T158" s="180" t="n">
        <x:f>Y157</x:f>
        <x:v>0</x:v>
      </x:c>
      <x:c r="U158" s="180" t="n">
        <x:f>IF(T158&lt;=0,0,T158*IFERROR(INDEX(Inputs!$E$15:$E$24,MATCH(3,Inputs!$K$15:$K$24,0)),0)/12)</x:f>
        <x:v>0</x:v>
      </x:c>
      <x:c r="V158" s="180" t="n">
        <x:f>MIN(T158+U158,IF(T158&gt;0,IFERROR(INDEX(Inputs!$H$15:$H$24,MATCH(3,Inputs!$K$15:$K$24,0)),0),0))</x:f>
        <x:v>0</x:v>
      </x:c>
      <x:c r="W158" s="180" t="n">
        <x:f>MAX(0,T158+U158-V158)</x:f>
        <x:v>0</x:v>
      </x:c>
      <x:c r="X158" s="180" t="n">
        <x:f>MIN(W158,MAX(0,$G158-SUM(K158,Q158)))</x:f>
        <x:v>0</x:v>
      </x:c>
      <x:c r="Y158" s="180" t="n">
        <x:f>MAX(0,W158-X158)</x:f>
        <x:v>0</x:v>
      </x:c>
      <x:c r="Z158" s="180" t="n">
        <x:f>AE157</x:f>
        <x:v>0</x:v>
      </x:c>
      <x:c r="AA158" s="180" t="n">
        <x:f>IF(Z158&lt;=0,0,Z158*IFERROR(INDEX(Inputs!$E$15:$E$24,MATCH(4,Inputs!$K$15:$K$24,0)),0)/12)</x:f>
        <x:v>0</x:v>
      </x:c>
      <x:c r="AB158" s="180" t="n">
        <x:f>MIN(Z158+AA158,IF(Z158&gt;0,IFERROR(INDEX(Inputs!$H$15:$H$24,MATCH(4,Inputs!$K$15:$K$24,0)),0),0))</x:f>
        <x:v>0</x:v>
      </x:c>
      <x:c r="AC158" s="180" t="n">
        <x:f>MAX(0,Z158+AA158-AB158)</x:f>
        <x:v>0</x:v>
      </x:c>
      <x:c r="AD158" s="180" t="n">
        <x:f>MIN(AC158,MAX(0,$G158-SUM(K158,Q158,W158)))</x:f>
        <x:v>0</x:v>
      </x:c>
      <x:c r="AE158" s="180" t="n">
        <x:f>MAX(0,AC158-AD158)</x:f>
        <x:v>0</x:v>
      </x:c>
      <x:c r="AF158" s="180" t="n">
        <x:f>AK157</x:f>
        <x:v>0</x:v>
      </x:c>
      <x:c r="AG158" s="180" t="n">
        <x:f>IF(AF158&lt;=0,0,AF158*IFERROR(INDEX(Inputs!$E$15:$E$24,MATCH(5,Inputs!$K$15:$K$24,0)),0)/12)</x:f>
        <x:v>0</x:v>
      </x:c>
      <x:c r="AH158" s="180" t="n">
        <x:f>MIN(AF158+AG158,IF(AF158&gt;0,IFERROR(INDEX(Inputs!$H$15:$H$24,MATCH(5,Inputs!$K$15:$K$24,0)),0),0))</x:f>
        <x:v>0</x:v>
      </x:c>
      <x:c r="AI158" s="180" t="n">
        <x:f>MAX(0,AF158+AG158-AH158)</x:f>
        <x:v>0</x:v>
      </x:c>
      <x:c r="AJ158" s="180" t="n">
        <x:f>MIN(AI158,MAX(0,$G158-SUM(K158,Q158,W158,AC158)))</x:f>
        <x:v>0</x:v>
      </x:c>
      <x:c r="AK158" s="180" t="n">
        <x:f>MAX(0,AI158-AJ158)</x:f>
        <x:v>0</x:v>
      </x:c>
      <x:c r="AL158" s="180" t="n">
        <x:f>AQ157</x:f>
        <x:v>0</x:v>
      </x:c>
      <x:c r="AM158" s="180" t="n">
        <x:f>IF(AL158&lt;=0,0,AL158*IFERROR(INDEX(Inputs!$E$15:$E$24,MATCH(6,Inputs!$K$15:$K$24,0)),0)/12)</x:f>
        <x:v>0</x:v>
      </x:c>
      <x:c r="AN158" s="180" t="n">
        <x:f>MIN(AL158+AM158,IF(AL158&gt;0,IFERROR(INDEX(Inputs!$H$15:$H$24,MATCH(6,Inputs!$K$15:$K$24,0)),0),0))</x:f>
        <x:v>0</x:v>
      </x:c>
      <x:c r="AO158" s="180" t="n">
        <x:f>MAX(0,AL158+AM158-AN158)</x:f>
        <x:v>0</x:v>
      </x:c>
      <x:c r="AP158" s="180" t="n">
        <x:f>MIN(AO158,MAX(0,$G158-SUM(K158,Q158,W158,AC158,AI158)))</x:f>
        <x:v>0</x:v>
      </x:c>
      <x:c r="AQ158" s="180" t="n">
        <x:f>MAX(0,AO158-AP158)</x:f>
        <x:v>0</x:v>
      </x:c>
      <x:c r="AR158" s="180" t="n">
        <x:f>AW157</x:f>
        <x:v>0</x:v>
      </x:c>
      <x:c r="AS158" s="180" t="n">
        <x:f>IF(AR158&lt;=0,0,AR158*IFERROR(INDEX(Inputs!$E$15:$E$24,MATCH(7,Inputs!$K$15:$K$24,0)),0)/12)</x:f>
        <x:v>0</x:v>
      </x:c>
      <x:c r="AT158" s="180" t="n">
        <x:f>MIN(AR158+AS158,IF(AR158&gt;0,IFERROR(INDEX(Inputs!$H$15:$H$24,MATCH(7,Inputs!$K$15:$K$24,0)),0),0))</x:f>
        <x:v>0</x:v>
      </x:c>
      <x:c r="AU158" s="180" t="n">
        <x:f>MAX(0,AR158+AS158-AT158)</x:f>
        <x:v>0</x:v>
      </x:c>
      <x:c r="AV158" s="180" t="n">
        <x:f>MIN(AU158,MAX(0,$G158-SUM(K158,Q158,W158,AC158,AI158,AO158)))</x:f>
        <x:v>0</x:v>
      </x:c>
      <x:c r="AW158" s="180" t="n">
        <x:f>MAX(0,AU158-AV158)</x:f>
        <x:v>0</x:v>
      </x:c>
      <x:c r="AX158" s="180" t="n">
        <x:f>BC157</x:f>
        <x:v>0</x:v>
      </x:c>
      <x:c r="AY158" s="180" t="n">
        <x:f>IF(AX158&lt;=0,0,AX158*IFERROR(INDEX(Inputs!$E$15:$E$24,MATCH(8,Inputs!$K$15:$K$24,0)),0)/12)</x:f>
        <x:v>0</x:v>
      </x:c>
      <x:c r="AZ158" s="180" t="n">
        <x:f>MIN(AX158+AY158,IF(AX158&gt;0,IFERROR(INDEX(Inputs!$H$15:$H$24,MATCH(8,Inputs!$K$15:$K$24,0)),0),0))</x:f>
        <x:v>0</x:v>
      </x:c>
      <x:c r="BA158" s="180" t="n">
        <x:f>MAX(0,AX158+AY158-AZ158)</x:f>
        <x:v>0</x:v>
      </x:c>
      <x:c r="BB158" s="180" t="n">
        <x:f>MIN(BA158,MAX(0,$G158-SUM(K158,Q158,W158,AC158,AI158,AO158,AU158)))</x:f>
        <x:v>0</x:v>
      </x:c>
      <x:c r="BC158" s="180" t="n">
        <x:f>MAX(0,BA158-BB158)</x:f>
        <x:v>0</x:v>
      </x:c>
      <x:c r="BD158" s="180" t="n">
        <x:f>BI157</x:f>
        <x:v>0</x:v>
      </x:c>
      <x:c r="BE158" s="180" t="n">
        <x:f>IF(BD158&lt;=0,0,BD158*IFERROR(INDEX(Inputs!$E$15:$E$24,MATCH(9,Inputs!$K$15:$K$24,0)),0)/12)</x:f>
        <x:v>0</x:v>
      </x:c>
      <x:c r="BF158" s="180" t="n">
        <x:f>MIN(BD158+BE158,IF(BD158&gt;0,IFERROR(INDEX(Inputs!$H$15:$H$24,MATCH(9,Inputs!$K$15:$K$24,0)),0),0))</x:f>
        <x:v>0</x:v>
      </x:c>
      <x:c r="BG158" s="180" t="n">
        <x:f>MAX(0,BD158+BE158-BF158)</x:f>
        <x:v>0</x:v>
      </x:c>
      <x:c r="BH158" s="180" t="n">
        <x:f>MIN(BG158,MAX(0,$G158-SUM(K158,Q158,W158,AC158,AI158,AO158,AU158,BA158)))</x:f>
        <x:v>0</x:v>
      </x:c>
      <x:c r="BI158" s="180" t="n">
        <x:f>MAX(0,BG158-BH158)</x:f>
        <x:v>0</x:v>
      </x:c>
      <x:c r="BJ158" s="180" t="n">
        <x:f>BO157</x:f>
        <x:v>0</x:v>
      </x:c>
      <x:c r="BK158" s="180" t="n">
        <x:f>IF(BJ158&lt;=0,0,BJ158*IFERROR(INDEX(Inputs!$E$15:$E$24,MATCH(10,Inputs!$K$15:$K$24,0)),0)/12)</x:f>
        <x:v>0</x:v>
      </x:c>
      <x:c r="BL158" s="180" t="n">
        <x:f>MIN(BJ158+BK158,IF(BJ158&gt;0,IFERROR(INDEX(Inputs!$H$15:$H$24,MATCH(10,Inputs!$K$15:$K$24,0)),0),0))</x:f>
        <x:v>0</x:v>
      </x:c>
      <x:c r="BM158" s="180" t="n">
        <x:f>MAX(0,BJ158+BK158-BL158)</x:f>
        <x:v>0</x:v>
      </x:c>
      <x:c r="BN158" s="180" t="n">
        <x:f>MIN(BM158,MAX(0,$G158-SUM(K158,Q158,W158,AC158,AI158,AO158,AU158,BA158,BG158)))</x:f>
        <x:v>0</x:v>
      </x:c>
      <x:c r="BO158" s="192" t="n">
        <x:f>MAX(0,BM158-BN158)</x:f>
        <x:v>0</x:v>
      </x:c>
    </x:row>
    <x:row r="159">
      <x:c r="A159" s="191" t="n">
        <x:f>152</x:f>
        <x:v>152</x:v>
      </x:c>
      <x:c r="B159" s="178" t="n">
        <x:f>EDATE(Inputs!$B$4,A159-1)</x:f>
        <x:v>50816</x:v>
      </x:c>
      <x:c r="C159" s="182" t="n">
        <x:f>SUM(H159,N159,T159,Z159,AF159,AL159,AR159,AX159,BD159,BJ159)</x:f>
        <x:v>0</x:v>
      </x:c>
      <x:c r="D159" s="182" t="n">
        <x:f>SUM(I159,O159,U159,AA159,AG159,AM159,AS159,AY159,BE159,BK159)</x:f>
        <x:v>0</x:v>
      </x:c>
      <x:c r="E159" s="182" t="n">
        <x:f>SUM(J159,P159,V159,AB159,AH159,AN159,AT159,AZ159,BF159,BL159)+SUM(L159,R159,X159,AD159,AJ159,AP159,AV159,BB159,BH159,BN159)</x:f>
        <x:v>0</x:v>
      </x:c>
      <x:c r="F159" s="182" t="n">
        <x:f>SUM(M159,S159,Y159,AE159,AK159,AQ159,AW159,BC159,BI159,BO159)</x:f>
        <x:v>0</x:v>
      </x:c>
      <x:c r="G159" s="182" t="n">
        <x:f>MAX(0,Inputs!$B$12-SUM(J159,P159,V159,AB159,AH159,AN159,AT159,AZ159,BF159,BL159))</x:f>
        <x:v>1150</x:v>
      </x:c>
      <x:c r="H159" s="180" t="n">
        <x:f>M158</x:f>
        <x:v>0</x:v>
      </x:c>
      <x:c r="I159" s="180" t="n">
        <x:f>IF(H159&lt;=0,0,H159*IFERROR(INDEX(Inputs!$E$15:$E$24,MATCH(1,Inputs!$K$15:$K$24,0)),0)/12)</x:f>
        <x:v>0</x:v>
      </x:c>
      <x:c r="J159" s="180" t="n">
        <x:f>MIN(H159+I159,IF(H159&gt;0,IFERROR(INDEX(Inputs!$H$15:$H$24,MATCH(1,Inputs!$K$15:$K$24,0)),0),0))</x:f>
        <x:v>0</x:v>
      </x:c>
      <x:c r="K159" s="180" t="n">
        <x:f>MAX(0,H159+I159-J159)</x:f>
        <x:v>0</x:v>
      </x:c>
      <x:c r="L159" s="180" t="n">
        <x:f>MIN(K159,MAX(0,$G159-0))</x:f>
        <x:v>0</x:v>
      </x:c>
      <x:c r="M159" s="180" t="n">
        <x:f>MAX(0,K159-L159)</x:f>
        <x:v>0</x:v>
      </x:c>
      <x:c r="N159" s="180" t="n">
        <x:f>S158</x:f>
        <x:v>0</x:v>
      </x:c>
      <x:c r="O159" s="180" t="n">
        <x:f>IF(N159&lt;=0,0,N159*IFERROR(INDEX(Inputs!$E$15:$E$24,MATCH(2,Inputs!$K$15:$K$24,0)),0)/12)</x:f>
        <x:v>0</x:v>
      </x:c>
      <x:c r="P159" s="180" t="n">
        <x:f>MIN(N159+O159,IF(N159&gt;0,IFERROR(INDEX(Inputs!$H$15:$H$24,MATCH(2,Inputs!$K$15:$K$24,0)),0),0))</x:f>
        <x:v>0</x:v>
      </x:c>
      <x:c r="Q159" s="180" t="n">
        <x:f>MAX(0,N159+O159-P159)</x:f>
        <x:v>0</x:v>
      </x:c>
      <x:c r="R159" s="180" t="n">
        <x:f>MIN(Q159,MAX(0,$G159-SUM(K159)))</x:f>
        <x:v>0</x:v>
      </x:c>
      <x:c r="S159" s="180" t="n">
        <x:f>MAX(0,Q159-R159)</x:f>
        <x:v>0</x:v>
      </x:c>
      <x:c r="T159" s="180" t="n">
        <x:f>Y158</x:f>
        <x:v>0</x:v>
      </x:c>
      <x:c r="U159" s="180" t="n">
        <x:f>IF(T159&lt;=0,0,T159*IFERROR(INDEX(Inputs!$E$15:$E$24,MATCH(3,Inputs!$K$15:$K$24,0)),0)/12)</x:f>
        <x:v>0</x:v>
      </x:c>
      <x:c r="V159" s="180" t="n">
        <x:f>MIN(T159+U159,IF(T159&gt;0,IFERROR(INDEX(Inputs!$H$15:$H$24,MATCH(3,Inputs!$K$15:$K$24,0)),0),0))</x:f>
        <x:v>0</x:v>
      </x:c>
      <x:c r="W159" s="180" t="n">
        <x:f>MAX(0,T159+U159-V159)</x:f>
        <x:v>0</x:v>
      </x:c>
      <x:c r="X159" s="180" t="n">
        <x:f>MIN(W159,MAX(0,$G159-SUM(K159,Q159)))</x:f>
        <x:v>0</x:v>
      </x:c>
      <x:c r="Y159" s="180" t="n">
        <x:f>MAX(0,W159-X159)</x:f>
        <x:v>0</x:v>
      </x:c>
      <x:c r="Z159" s="180" t="n">
        <x:f>AE158</x:f>
        <x:v>0</x:v>
      </x:c>
      <x:c r="AA159" s="180" t="n">
        <x:f>IF(Z159&lt;=0,0,Z159*IFERROR(INDEX(Inputs!$E$15:$E$24,MATCH(4,Inputs!$K$15:$K$24,0)),0)/12)</x:f>
        <x:v>0</x:v>
      </x:c>
      <x:c r="AB159" s="180" t="n">
        <x:f>MIN(Z159+AA159,IF(Z159&gt;0,IFERROR(INDEX(Inputs!$H$15:$H$24,MATCH(4,Inputs!$K$15:$K$24,0)),0),0))</x:f>
        <x:v>0</x:v>
      </x:c>
      <x:c r="AC159" s="180" t="n">
        <x:f>MAX(0,Z159+AA159-AB159)</x:f>
        <x:v>0</x:v>
      </x:c>
      <x:c r="AD159" s="180" t="n">
        <x:f>MIN(AC159,MAX(0,$G159-SUM(K159,Q159,W159)))</x:f>
        <x:v>0</x:v>
      </x:c>
      <x:c r="AE159" s="180" t="n">
        <x:f>MAX(0,AC159-AD159)</x:f>
        <x:v>0</x:v>
      </x:c>
      <x:c r="AF159" s="180" t="n">
        <x:f>AK158</x:f>
        <x:v>0</x:v>
      </x:c>
      <x:c r="AG159" s="180" t="n">
        <x:f>IF(AF159&lt;=0,0,AF159*IFERROR(INDEX(Inputs!$E$15:$E$24,MATCH(5,Inputs!$K$15:$K$24,0)),0)/12)</x:f>
        <x:v>0</x:v>
      </x:c>
      <x:c r="AH159" s="180" t="n">
        <x:f>MIN(AF159+AG159,IF(AF159&gt;0,IFERROR(INDEX(Inputs!$H$15:$H$24,MATCH(5,Inputs!$K$15:$K$24,0)),0),0))</x:f>
        <x:v>0</x:v>
      </x:c>
      <x:c r="AI159" s="180" t="n">
        <x:f>MAX(0,AF159+AG159-AH159)</x:f>
        <x:v>0</x:v>
      </x:c>
      <x:c r="AJ159" s="180" t="n">
        <x:f>MIN(AI159,MAX(0,$G159-SUM(K159,Q159,W159,AC159)))</x:f>
        <x:v>0</x:v>
      </x:c>
      <x:c r="AK159" s="180" t="n">
        <x:f>MAX(0,AI159-AJ159)</x:f>
        <x:v>0</x:v>
      </x:c>
      <x:c r="AL159" s="180" t="n">
        <x:f>AQ158</x:f>
        <x:v>0</x:v>
      </x:c>
      <x:c r="AM159" s="180" t="n">
        <x:f>IF(AL159&lt;=0,0,AL159*IFERROR(INDEX(Inputs!$E$15:$E$24,MATCH(6,Inputs!$K$15:$K$24,0)),0)/12)</x:f>
        <x:v>0</x:v>
      </x:c>
      <x:c r="AN159" s="180" t="n">
        <x:f>MIN(AL159+AM159,IF(AL159&gt;0,IFERROR(INDEX(Inputs!$H$15:$H$24,MATCH(6,Inputs!$K$15:$K$24,0)),0),0))</x:f>
        <x:v>0</x:v>
      </x:c>
      <x:c r="AO159" s="180" t="n">
        <x:f>MAX(0,AL159+AM159-AN159)</x:f>
        <x:v>0</x:v>
      </x:c>
      <x:c r="AP159" s="180" t="n">
        <x:f>MIN(AO159,MAX(0,$G159-SUM(K159,Q159,W159,AC159,AI159)))</x:f>
        <x:v>0</x:v>
      </x:c>
      <x:c r="AQ159" s="180" t="n">
        <x:f>MAX(0,AO159-AP159)</x:f>
        <x:v>0</x:v>
      </x:c>
      <x:c r="AR159" s="180" t="n">
        <x:f>AW158</x:f>
        <x:v>0</x:v>
      </x:c>
      <x:c r="AS159" s="180" t="n">
        <x:f>IF(AR159&lt;=0,0,AR159*IFERROR(INDEX(Inputs!$E$15:$E$24,MATCH(7,Inputs!$K$15:$K$24,0)),0)/12)</x:f>
        <x:v>0</x:v>
      </x:c>
      <x:c r="AT159" s="180" t="n">
        <x:f>MIN(AR159+AS159,IF(AR159&gt;0,IFERROR(INDEX(Inputs!$H$15:$H$24,MATCH(7,Inputs!$K$15:$K$24,0)),0),0))</x:f>
        <x:v>0</x:v>
      </x:c>
      <x:c r="AU159" s="180" t="n">
        <x:f>MAX(0,AR159+AS159-AT159)</x:f>
        <x:v>0</x:v>
      </x:c>
      <x:c r="AV159" s="180" t="n">
        <x:f>MIN(AU159,MAX(0,$G159-SUM(K159,Q159,W159,AC159,AI159,AO159)))</x:f>
        <x:v>0</x:v>
      </x:c>
      <x:c r="AW159" s="180" t="n">
        <x:f>MAX(0,AU159-AV159)</x:f>
        <x:v>0</x:v>
      </x:c>
      <x:c r="AX159" s="180" t="n">
        <x:f>BC158</x:f>
        <x:v>0</x:v>
      </x:c>
      <x:c r="AY159" s="180" t="n">
        <x:f>IF(AX159&lt;=0,0,AX159*IFERROR(INDEX(Inputs!$E$15:$E$24,MATCH(8,Inputs!$K$15:$K$24,0)),0)/12)</x:f>
        <x:v>0</x:v>
      </x:c>
      <x:c r="AZ159" s="180" t="n">
        <x:f>MIN(AX159+AY159,IF(AX159&gt;0,IFERROR(INDEX(Inputs!$H$15:$H$24,MATCH(8,Inputs!$K$15:$K$24,0)),0),0))</x:f>
        <x:v>0</x:v>
      </x:c>
      <x:c r="BA159" s="180" t="n">
        <x:f>MAX(0,AX159+AY159-AZ159)</x:f>
        <x:v>0</x:v>
      </x:c>
      <x:c r="BB159" s="180" t="n">
        <x:f>MIN(BA159,MAX(0,$G159-SUM(K159,Q159,W159,AC159,AI159,AO159,AU159)))</x:f>
        <x:v>0</x:v>
      </x:c>
      <x:c r="BC159" s="180" t="n">
        <x:f>MAX(0,BA159-BB159)</x:f>
        <x:v>0</x:v>
      </x:c>
      <x:c r="BD159" s="180" t="n">
        <x:f>BI158</x:f>
        <x:v>0</x:v>
      </x:c>
      <x:c r="BE159" s="180" t="n">
        <x:f>IF(BD159&lt;=0,0,BD159*IFERROR(INDEX(Inputs!$E$15:$E$24,MATCH(9,Inputs!$K$15:$K$24,0)),0)/12)</x:f>
        <x:v>0</x:v>
      </x:c>
      <x:c r="BF159" s="180" t="n">
        <x:f>MIN(BD159+BE159,IF(BD159&gt;0,IFERROR(INDEX(Inputs!$H$15:$H$24,MATCH(9,Inputs!$K$15:$K$24,0)),0),0))</x:f>
        <x:v>0</x:v>
      </x:c>
      <x:c r="BG159" s="180" t="n">
        <x:f>MAX(0,BD159+BE159-BF159)</x:f>
        <x:v>0</x:v>
      </x:c>
      <x:c r="BH159" s="180" t="n">
        <x:f>MIN(BG159,MAX(0,$G159-SUM(K159,Q159,W159,AC159,AI159,AO159,AU159,BA159)))</x:f>
        <x:v>0</x:v>
      </x:c>
      <x:c r="BI159" s="180" t="n">
        <x:f>MAX(0,BG159-BH159)</x:f>
        <x:v>0</x:v>
      </x:c>
      <x:c r="BJ159" s="180" t="n">
        <x:f>BO158</x:f>
        <x:v>0</x:v>
      </x:c>
      <x:c r="BK159" s="180" t="n">
        <x:f>IF(BJ159&lt;=0,0,BJ159*IFERROR(INDEX(Inputs!$E$15:$E$24,MATCH(10,Inputs!$K$15:$K$24,0)),0)/12)</x:f>
        <x:v>0</x:v>
      </x:c>
      <x:c r="BL159" s="180" t="n">
        <x:f>MIN(BJ159+BK159,IF(BJ159&gt;0,IFERROR(INDEX(Inputs!$H$15:$H$24,MATCH(10,Inputs!$K$15:$K$24,0)),0),0))</x:f>
        <x:v>0</x:v>
      </x:c>
      <x:c r="BM159" s="180" t="n">
        <x:f>MAX(0,BJ159+BK159-BL159)</x:f>
        <x:v>0</x:v>
      </x:c>
      <x:c r="BN159" s="180" t="n">
        <x:f>MIN(BM159,MAX(0,$G159-SUM(K159,Q159,W159,AC159,AI159,AO159,AU159,BA159,BG159)))</x:f>
        <x:v>0</x:v>
      </x:c>
      <x:c r="BO159" s="192" t="n">
        <x:f>MAX(0,BM159-BN159)</x:f>
        <x:v>0</x:v>
      </x:c>
    </x:row>
    <x:row r="160">
      <x:c r="A160" s="191" t="n">
        <x:f>153</x:f>
        <x:v>153</x:v>
      </x:c>
      <x:c r="B160" s="178" t="n">
        <x:f>EDATE(Inputs!$B$4,A160-1)</x:f>
        <x:v>50844</x:v>
      </x:c>
      <x:c r="C160" s="182" t="n">
        <x:f>SUM(H160,N160,T160,Z160,AF160,AL160,AR160,AX160,BD160,BJ160)</x:f>
        <x:v>0</x:v>
      </x:c>
      <x:c r="D160" s="182" t="n">
        <x:f>SUM(I160,O160,U160,AA160,AG160,AM160,AS160,AY160,BE160,BK160)</x:f>
        <x:v>0</x:v>
      </x:c>
      <x:c r="E160" s="182" t="n">
        <x:f>SUM(J160,P160,V160,AB160,AH160,AN160,AT160,AZ160,BF160,BL160)+SUM(L160,R160,X160,AD160,AJ160,AP160,AV160,BB160,BH160,BN160)</x:f>
        <x:v>0</x:v>
      </x:c>
      <x:c r="F160" s="182" t="n">
        <x:f>SUM(M160,S160,Y160,AE160,AK160,AQ160,AW160,BC160,BI160,BO160)</x:f>
        <x:v>0</x:v>
      </x:c>
      <x:c r="G160" s="182" t="n">
        <x:f>MAX(0,Inputs!$B$12-SUM(J160,P160,V160,AB160,AH160,AN160,AT160,AZ160,BF160,BL160))</x:f>
        <x:v>1150</x:v>
      </x:c>
      <x:c r="H160" s="180" t="n">
        <x:f>M159</x:f>
        <x:v>0</x:v>
      </x:c>
      <x:c r="I160" s="180" t="n">
        <x:f>IF(H160&lt;=0,0,H160*IFERROR(INDEX(Inputs!$E$15:$E$24,MATCH(1,Inputs!$K$15:$K$24,0)),0)/12)</x:f>
        <x:v>0</x:v>
      </x:c>
      <x:c r="J160" s="180" t="n">
        <x:f>MIN(H160+I160,IF(H160&gt;0,IFERROR(INDEX(Inputs!$H$15:$H$24,MATCH(1,Inputs!$K$15:$K$24,0)),0),0))</x:f>
        <x:v>0</x:v>
      </x:c>
      <x:c r="K160" s="180" t="n">
        <x:f>MAX(0,H160+I160-J160)</x:f>
        <x:v>0</x:v>
      </x:c>
      <x:c r="L160" s="180" t="n">
        <x:f>MIN(K160,MAX(0,$G160-0))</x:f>
        <x:v>0</x:v>
      </x:c>
      <x:c r="M160" s="180" t="n">
        <x:f>MAX(0,K160-L160)</x:f>
        <x:v>0</x:v>
      </x:c>
      <x:c r="N160" s="180" t="n">
        <x:f>S159</x:f>
        <x:v>0</x:v>
      </x:c>
      <x:c r="O160" s="180" t="n">
        <x:f>IF(N160&lt;=0,0,N160*IFERROR(INDEX(Inputs!$E$15:$E$24,MATCH(2,Inputs!$K$15:$K$24,0)),0)/12)</x:f>
        <x:v>0</x:v>
      </x:c>
      <x:c r="P160" s="180" t="n">
        <x:f>MIN(N160+O160,IF(N160&gt;0,IFERROR(INDEX(Inputs!$H$15:$H$24,MATCH(2,Inputs!$K$15:$K$24,0)),0),0))</x:f>
        <x:v>0</x:v>
      </x:c>
      <x:c r="Q160" s="180" t="n">
        <x:f>MAX(0,N160+O160-P160)</x:f>
        <x:v>0</x:v>
      </x:c>
      <x:c r="R160" s="180" t="n">
        <x:f>MIN(Q160,MAX(0,$G160-SUM(K160)))</x:f>
        <x:v>0</x:v>
      </x:c>
      <x:c r="S160" s="180" t="n">
        <x:f>MAX(0,Q160-R160)</x:f>
        <x:v>0</x:v>
      </x:c>
      <x:c r="T160" s="180" t="n">
        <x:f>Y159</x:f>
        <x:v>0</x:v>
      </x:c>
      <x:c r="U160" s="180" t="n">
        <x:f>IF(T160&lt;=0,0,T160*IFERROR(INDEX(Inputs!$E$15:$E$24,MATCH(3,Inputs!$K$15:$K$24,0)),0)/12)</x:f>
        <x:v>0</x:v>
      </x:c>
      <x:c r="V160" s="180" t="n">
        <x:f>MIN(T160+U160,IF(T160&gt;0,IFERROR(INDEX(Inputs!$H$15:$H$24,MATCH(3,Inputs!$K$15:$K$24,0)),0),0))</x:f>
        <x:v>0</x:v>
      </x:c>
      <x:c r="W160" s="180" t="n">
        <x:f>MAX(0,T160+U160-V160)</x:f>
        <x:v>0</x:v>
      </x:c>
      <x:c r="X160" s="180" t="n">
        <x:f>MIN(W160,MAX(0,$G160-SUM(K160,Q160)))</x:f>
        <x:v>0</x:v>
      </x:c>
      <x:c r="Y160" s="180" t="n">
        <x:f>MAX(0,W160-X160)</x:f>
        <x:v>0</x:v>
      </x:c>
      <x:c r="Z160" s="180" t="n">
        <x:f>AE159</x:f>
        <x:v>0</x:v>
      </x:c>
      <x:c r="AA160" s="180" t="n">
        <x:f>IF(Z160&lt;=0,0,Z160*IFERROR(INDEX(Inputs!$E$15:$E$24,MATCH(4,Inputs!$K$15:$K$24,0)),0)/12)</x:f>
        <x:v>0</x:v>
      </x:c>
      <x:c r="AB160" s="180" t="n">
        <x:f>MIN(Z160+AA160,IF(Z160&gt;0,IFERROR(INDEX(Inputs!$H$15:$H$24,MATCH(4,Inputs!$K$15:$K$24,0)),0),0))</x:f>
        <x:v>0</x:v>
      </x:c>
      <x:c r="AC160" s="180" t="n">
        <x:f>MAX(0,Z160+AA160-AB160)</x:f>
        <x:v>0</x:v>
      </x:c>
      <x:c r="AD160" s="180" t="n">
        <x:f>MIN(AC160,MAX(0,$G160-SUM(K160,Q160,W160)))</x:f>
        <x:v>0</x:v>
      </x:c>
      <x:c r="AE160" s="180" t="n">
        <x:f>MAX(0,AC160-AD160)</x:f>
        <x:v>0</x:v>
      </x:c>
      <x:c r="AF160" s="180" t="n">
        <x:f>AK159</x:f>
        <x:v>0</x:v>
      </x:c>
      <x:c r="AG160" s="180" t="n">
        <x:f>IF(AF160&lt;=0,0,AF160*IFERROR(INDEX(Inputs!$E$15:$E$24,MATCH(5,Inputs!$K$15:$K$24,0)),0)/12)</x:f>
        <x:v>0</x:v>
      </x:c>
      <x:c r="AH160" s="180" t="n">
        <x:f>MIN(AF160+AG160,IF(AF160&gt;0,IFERROR(INDEX(Inputs!$H$15:$H$24,MATCH(5,Inputs!$K$15:$K$24,0)),0),0))</x:f>
        <x:v>0</x:v>
      </x:c>
      <x:c r="AI160" s="180" t="n">
        <x:f>MAX(0,AF160+AG160-AH160)</x:f>
        <x:v>0</x:v>
      </x:c>
      <x:c r="AJ160" s="180" t="n">
        <x:f>MIN(AI160,MAX(0,$G160-SUM(K160,Q160,W160,AC160)))</x:f>
        <x:v>0</x:v>
      </x:c>
      <x:c r="AK160" s="180" t="n">
        <x:f>MAX(0,AI160-AJ160)</x:f>
        <x:v>0</x:v>
      </x:c>
      <x:c r="AL160" s="180" t="n">
        <x:f>AQ159</x:f>
        <x:v>0</x:v>
      </x:c>
      <x:c r="AM160" s="180" t="n">
        <x:f>IF(AL160&lt;=0,0,AL160*IFERROR(INDEX(Inputs!$E$15:$E$24,MATCH(6,Inputs!$K$15:$K$24,0)),0)/12)</x:f>
        <x:v>0</x:v>
      </x:c>
      <x:c r="AN160" s="180" t="n">
        <x:f>MIN(AL160+AM160,IF(AL160&gt;0,IFERROR(INDEX(Inputs!$H$15:$H$24,MATCH(6,Inputs!$K$15:$K$24,0)),0),0))</x:f>
        <x:v>0</x:v>
      </x:c>
      <x:c r="AO160" s="180" t="n">
        <x:f>MAX(0,AL160+AM160-AN160)</x:f>
        <x:v>0</x:v>
      </x:c>
      <x:c r="AP160" s="180" t="n">
        <x:f>MIN(AO160,MAX(0,$G160-SUM(K160,Q160,W160,AC160,AI160)))</x:f>
        <x:v>0</x:v>
      </x:c>
      <x:c r="AQ160" s="180" t="n">
        <x:f>MAX(0,AO160-AP160)</x:f>
        <x:v>0</x:v>
      </x:c>
      <x:c r="AR160" s="180" t="n">
        <x:f>AW159</x:f>
        <x:v>0</x:v>
      </x:c>
      <x:c r="AS160" s="180" t="n">
        <x:f>IF(AR160&lt;=0,0,AR160*IFERROR(INDEX(Inputs!$E$15:$E$24,MATCH(7,Inputs!$K$15:$K$24,0)),0)/12)</x:f>
        <x:v>0</x:v>
      </x:c>
      <x:c r="AT160" s="180" t="n">
        <x:f>MIN(AR160+AS160,IF(AR160&gt;0,IFERROR(INDEX(Inputs!$H$15:$H$24,MATCH(7,Inputs!$K$15:$K$24,0)),0),0))</x:f>
        <x:v>0</x:v>
      </x:c>
      <x:c r="AU160" s="180" t="n">
        <x:f>MAX(0,AR160+AS160-AT160)</x:f>
        <x:v>0</x:v>
      </x:c>
      <x:c r="AV160" s="180" t="n">
        <x:f>MIN(AU160,MAX(0,$G160-SUM(K160,Q160,W160,AC160,AI160,AO160)))</x:f>
        <x:v>0</x:v>
      </x:c>
      <x:c r="AW160" s="180" t="n">
        <x:f>MAX(0,AU160-AV160)</x:f>
        <x:v>0</x:v>
      </x:c>
      <x:c r="AX160" s="180" t="n">
        <x:f>BC159</x:f>
        <x:v>0</x:v>
      </x:c>
      <x:c r="AY160" s="180" t="n">
        <x:f>IF(AX160&lt;=0,0,AX160*IFERROR(INDEX(Inputs!$E$15:$E$24,MATCH(8,Inputs!$K$15:$K$24,0)),0)/12)</x:f>
        <x:v>0</x:v>
      </x:c>
      <x:c r="AZ160" s="180" t="n">
        <x:f>MIN(AX160+AY160,IF(AX160&gt;0,IFERROR(INDEX(Inputs!$H$15:$H$24,MATCH(8,Inputs!$K$15:$K$24,0)),0),0))</x:f>
        <x:v>0</x:v>
      </x:c>
      <x:c r="BA160" s="180" t="n">
        <x:f>MAX(0,AX160+AY160-AZ160)</x:f>
        <x:v>0</x:v>
      </x:c>
      <x:c r="BB160" s="180" t="n">
        <x:f>MIN(BA160,MAX(0,$G160-SUM(K160,Q160,W160,AC160,AI160,AO160,AU160)))</x:f>
        <x:v>0</x:v>
      </x:c>
      <x:c r="BC160" s="180" t="n">
        <x:f>MAX(0,BA160-BB160)</x:f>
        <x:v>0</x:v>
      </x:c>
      <x:c r="BD160" s="180" t="n">
        <x:f>BI159</x:f>
        <x:v>0</x:v>
      </x:c>
      <x:c r="BE160" s="180" t="n">
        <x:f>IF(BD160&lt;=0,0,BD160*IFERROR(INDEX(Inputs!$E$15:$E$24,MATCH(9,Inputs!$K$15:$K$24,0)),0)/12)</x:f>
        <x:v>0</x:v>
      </x:c>
      <x:c r="BF160" s="180" t="n">
        <x:f>MIN(BD160+BE160,IF(BD160&gt;0,IFERROR(INDEX(Inputs!$H$15:$H$24,MATCH(9,Inputs!$K$15:$K$24,0)),0),0))</x:f>
        <x:v>0</x:v>
      </x:c>
      <x:c r="BG160" s="180" t="n">
        <x:f>MAX(0,BD160+BE160-BF160)</x:f>
        <x:v>0</x:v>
      </x:c>
      <x:c r="BH160" s="180" t="n">
        <x:f>MIN(BG160,MAX(0,$G160-SUM(K160,Q160,W160,AC160,AI160,AO160,AU160,BA160)))</x:f>
        <x:v>0</x:v>
      </x:c>
      <x:c r="BI160" s="180" t="n">
        <x:f>MAX(0,BG160-BH160)</x:f>
        <x:v>0</x:v>
      </x:c>
      <x:c r="BJ160" s="180" t="n">
        <x:f>BO159</x:f>
        <x:v>0</x:v>
      </x:c>
      <x:c r="BK160" s="180" t="n">
        <x:f>IF(BJ160&lt;=0,0,BJ160*IFERROR(INDEX(Inputs!$E$15:$E$24,MATCH(10,Inputs!$K$15:$K$24,0)),0)/12)</x:f>
        <x:v>0</x:v>
      </x:c>
      <x:c r="BL160" s="180" t="n">
        <x:f>MIN(BJ160+BK160,IF(BJ160&gt;0,IFERROR(INDEX(Inputs!$H$15:$H$24,MATCH(10,Inputs!$K$15:$K$24,0)),0),0))</x:f>
        <x:v>0</x:v>
      </x:c>
      <x:c r="BM160" s="180" t="n">
        <x:f>MAX(0,BJ160+BK160-BL160)</x:f>
        <x:v>0</x:v>
      </x:c>
      <x:c r="BN160" s="180" t="n">
        <x:f>MIN(BM160,MAX(0,$G160-SUM(K160,Q160,W160,AC160,AI160,AO160,AU160,BA160,BG160)))</x:f>
        <x:v>0</x:v>
      </x:c>
      <x:c r="BO160" s="192" t="n">
        <x:f>MAX(0,BM160-BN160)</x:f>
        <x:v>0</x:v>
      </x:c>
    </x:row>
    <x:row r="161">
      <x:c r="A161" s="191" t="n">
        <x:f>154</x:f>
        <x:v>154</x:v>
      </x:c>
      <x:c r="B161" s="178" t="n">
        <x:f>EDATE(Inputs!$B$4,A161-1)</x:f>
        <x:v>50875</x:v>
      </x:c>
      <x:c r="C161" s="182" t="n">
        <x:f>SUM(H161,N161,T161,Z161,AF161,AL161,AR161,AX161,BD161,BJ161)</x:f>
        <x:v>0</x:v>
      </x:c>
      <x:c r="D161" s="182" t="n">
        <x:f>SUM(I161,O161,U161,AA161,AG161,AM161,AS161,AY161,BE161,BK161)</x:f>
        <x:v>0</x:v>
      </x:c>
      <x:c r="E161" s="182" t="n">
        <x:f>SUM(J161,P161,V161,AB161,AH161,AN161,AT161,AZ161,BF161,BL161)+SUM(L161,R161,X161,AD161,AJ161,AP161,AV161,BB161,BH161,BN161)</x:f>
        <x:v>0</x:v>
      </x:c>
      <x:c r="F161" s="182" t="n">
        <x:f>SUM(M161,S161,Y161,AE161,AK161,AQ161,AW161,BC161,BI161,BO161)</x:f>
        <x:v>0</x:v>
      </x:c>
      <x:c r="G161" s="182" t="n">
        <x:f>MAX(0,Inputs!$B$12-SUM(J161,P161,V161,AB161,AH161,AN161,AT161,AZ161,BF161,BL161))</x:f>
        <x:v>1150</x:v>
      </x:c>
      <x:c r="H161" s="180" t="n">
        <x:f>M160</x:f>
        <x:v>0</x:v>
      </x:c>
      <x:c r="I161" s="180" t="n">
        <x:f>IF(H161&lt;=0,0,H161*IFERROR(INDEX(Inputs!$E$15:$E$24,MATCH(1,Inputs!$K$15:$K$24,0)),0)/12)</x:f>
        <x:v>0</x:v>
      </x:c>
      <x:c r="J161" s="180" t="n">
        <x:f>MIN(H161+I161,IF(H161&gt;0,IFERROR(INDEX(Inputs!$H$15:$H$24,MATCH(1,Inputs!$K$15:$K$24,0)),0),0))</x:f>
        <x:v>0</x:v>
      </x:c>
      <x:c r="K161" s="180" t="n">
        <x:f>MAX(0,H161+I161-J161)</x:f>
        <x:v>0</x:v>
      </x:c>
      <x:c r="L161" s="180" t="n">
        <x:f>MIN(K161,MAX(0,$G161-0))</x:f>
        <x:v>0</x:v>
      </x:c>
      <x:c r="M161" s="180" t="n">
        <x:f>MAX(0,K161-L161)</x:f>
        <x:v>0</x:v>
      </x:c>
      <x:c r="N161" s="180" t="n">
        <x:f>S160</x:f>
        <x:v>0</x:v>
      </x:c>
      <x:c r="O161" s="180" t="n">
        <x:f>IF(N161&lt;=0,0,N161*IFERROR(INDEX(Inputs!$E$15:$E$24,MATCH(2,Inputs!$K$15:$K$24,0)),0)/12)</x:f>
        <x:v>0</x:v>
      </x:c>
      <x:c r="P161" s="180" t="n">
        <x:f>MIN(N161+O161,IF(N161&gt;0,IFERROR(INDEX(Inputs!$H$15:$H$24,MATCH(2,Inputs!$K$15:$K$24,0)),0),0))</x:f>
        <x:v>0</x:v>
      </x:c>
      <x:c r="Q161" s="180" t="n">
        <x:f>MAX(0,N161+O161-P161)</x:f>
        <x:v>0</x:v>
      </x:c>
      <x:c r="R161" s="180" t="n">
        <x:f>MIN(Q161,MAX(0,$G161-SUM(K161)))</x:f>
        <x:v>0</x:v>
      </x:c>
      <x:c r="S161" s="180" t="n">
        <x:f>MAX(0,Q161-R161)</x:f>
        <x:v>0</x:v>
      </x:c>
      <x:c r="T161" s="180" t="n">
        <x:f>Y160</x:f>
        <x:v>0</x:v>
      </x:c>
      <x:c r="U161" s="180" t="n">
        <x:f>IF(T161&lt;=0,0,T161*IFERROR(INDEX(Inputs!$E$15:$E$24,MATCH(3,Inputs!$K$15:$K$24,0)),0)/12)</x:f>
        <x:v>0</x:v>
      </x:c>
      <x:c r="V161" s="180" t="n">
        <x:f>MIN(T161+U161,IF(T161&gt;0,IFERROR(INDEX(Inputs!$H$15:$H$24,MATCH(3,Inputs!$K$15:$K$24,0)),0),0))</x:f>
        <x:v>0</x:v>
      </x:c>
      <x:c r="W161" s="180" t="n">
        <x:f>MAX(0,T161+U161-V161)</x:f>
        <x:v>0</x:v>
      </x:c>
      <x:c r="X161" s="180" t="n">
        <x:f>MIN(W161,MAX(0,$G161-SUM(K161,Q161)))</x:f>
        <x:v>0</x:v>
      </x:c>
      <x:c r="Y161" s="180" t="n">
        <x:f>MAX(0,W161-X161)</x:f>
        <x:v>0</x:v>
      </x:c>
      <x:c r="Z161" s="180" t="n">
        <x:f>AE160</x:f>
        <x:v>0</x:v>
      </x:c>
      <x:c r="AA161" s="180" t="n">
        <x:f>IF(Z161&lt;=0,0,Z161*IFERROR(INDEX(Inputs!$E$15:$E$24,MATCH(4,Inputs!$K$15:$K$24,0)),0)/12)</x:f>
        <x:v>0</x:v>
      </x:c>
      <x:c r="AB161" s="180" t="n">
        <x:f>MIN(Z161+AA161,IF(Z161&gt;0,IFERROR(INDEX(Inputs!$H$15:$H$24,MATCH(4,Inputs!$K$15:$K$24,0)),0),0))</x:f>
        <x:v>0</x:v>
      </x:c>
      <x:c r="AC161" s="180" t="n">
        <x:f>MAX(0,Z161+AA161-AB161)</x:f>
        <x:v>0</x:v>
      </x:c>
      <x:c r="AD161" s="180" t="n">
        <x:f>MIN(AC161,MAX(0,$G161-SUM(K161,Q161,W161)))</x:f>
        <x:v>0</x:v>
      </x:c>
      <x:c r="AE161" s="180" t="n">
        <x:f>MAX(0,AC161-AD161)</x:f>
        <x:v>0</x:v>
      </x:c>
      <x:c r="AF161" s="180" t="n">
        <x:f>AK160</x:f>
        <x:v>0</x:v>
      </x:c>
      <x:c r="AG161" s="180" t="n">
        <x:f>IF(AF161&lt;=0,0,AF161*IFERROR(INDEX(Inputs!$E$15:$E$24,MATCH(5,Inputs!$K$15:$K$24,0)),0)/12)</x:f>
        <x:v>0</x:v>
      </x:c>
      <x:c r="AH161" s="180" t="n">
        <x:f>MIN(AF161+AG161,IF(AF161&gt;0,IFERROR(INDEX(Inputs!$H$15:$H$24,MATCH(5,Inputs!$K$15:$K$24,0)),0),0))</x:f>
        <x:v>0</x:v>
      </x:c>
      <x:c r="AI161" s="180" t="n">
        <x:f>MAX(0,AF161+AG161-AH161)</x:f>
        <x:v>0</x:v>
      </x:c>
      <x:c r="AJ161" s="180" t="n">
        <x:f>MIN(AI161,MAX(0,$G161-SUM(K161,Q161,W161,AC161)))</x:f>
        <x:v>0</x:v>
      </x:c>
      <x:c r="AK161" s="180" t="n">
        <x:f>MAX(0,AI161-AJ161)</x:f>
        <x:v>0</x:v>
      </x:c>
      <x:c r="AL161" s="180" t="n">
        <x:f>AQ160</x:f>
        <x:v>0</x:v>
      </x:c>
      <x:c r="AM161" s="180" t="n">
        <x:f>IF(AL161&lt;=0,0,AL161*IFERROR(INDEX(Inputs!$E$15:$E$24,MATCH(6,Inputs!$K$15:$K$24,0)),0)/12)</x:f>
        <x:v>0</x:v>
      </x:c>
      <x:c r="AN161" s="180" t="n">
        <x:f>MIN(AL161+AM161,IF(AL161&gt;0,IFERROR(INDEX(Inputs!$H$15:$H$24,MATCH(6,Inputs!$K$15:$K$24,0)),0),0))</x:f>
        <x:v>0</x:v>
      </x:c>
      <x:c r="AO161" s="180" t="n">
        <x:f>MAX(0,AL161+AM161-AN161)</x:f>
        <x:v>0</x:v>
      </x:c>
      <x:c r="AP161" s="180" t="n">
        <x:f>MIN(AO161,MAX(0,$G161-SUM(K161,Q161,W161,AC161,AI161)))</x:f>
        <x:v>0</x:v>
      </x:c>
      <x:c r="AQ161" s="180" t="n">
        <x:f>MAX(0,AO161-AP161)</x:f>
        <x:v>0</x:v>
      </x:c>
      <x:c r="AR161" s="180" t="n">
        <x:f>AW160</x:f>
        <x:v>0</x:v>
      </x:c>
      <x:c r="AS161" s="180" t="n">
        <x:f>IF(AR161&lt;=0,0,AR161*IFERROR(INDEX(Inputs!$E$15:$E$24,MATCH(7,Inputs!$K$15:$K$24,0)),0)/12)</x:f>
        <x:v>0</x:v>
      </x:c>
      <x:c r="AT161" s="180" t="n">
        <x:f>MIN(AR161+AS161,IF(AR161&gt;0,IFERROR(INDEX(Inputs!$H$15:$H$24,MATCH(7,Inputs!$K$15:$K$24,0)),0),0))</x:f>
        <x:v>0</x:v>
      </x:c>
      <x:c r="AU161" s="180" t="n">
        <x:f>MAX(0,AR161+AS161-AT161)</x:f>
        <x:v>0</x:v>
      </x:c>
      <x:c r="AV161" s="180" t="n">
        <x:f>MIN(AU161,MAX(0,$G161-SUM(K161,Q161,W161,AC161,AI161,AO161)))</x:f>
        <x:v>0</x:v>
      </x:c>
      <x:c r="AW161" s="180" t="n">
        <x:f>MAX(0,AU161-AV161)</x:f>
        <x:v>0</x:v>
      </x:c>
      <x:c r="AX161" s="180" t="n">
        <x:f>BC160</x:f>
        <x:v>0</x:v>
      </x:c>
      <x:c r="AY161" s="180" t="n">
        <x:f>IF(AX161&lt;=0,0,AX161*IFERROR(INDEX(Inputs!$E$15:$E$24,MATCH(8,Inputs!$K$15:$K$24,0)),0)/12)</x:f>
        <x:v>0</x:v>
      </x:c>
      <x:c r="AZ161" s="180" t="n">
        <x:f>MIN(AX161+AY161,IF(AX161&gt;0,IFERROR(INDEX(Inputs!$H$15:$H$24,MATCH(8,Inputs!$K$15:$K$24,0)),0),0))</x:f>
        <x:v>0</x:v>
      </x:c>
      <x:c r="BA161" s="180" t="n">
        <x:f>MAX(0,AX161+AY161-AZ161)</x:f>
        <x:v>0</x:v>
      </x:c>
      <x:c r="BB161" s="180" t="n">
        <x:f>MIN(BA161,MAX(0,$G161-SUM(K161,Q161,W161,AC161,AI161,AO161,AU161)))</x:f>
        <x:v>0</x:v>
      </x:c>
      <x:c r="BC161" s="180" t="n">
        <x:f>MAX(0,BA161-BB161)</x:f>
        <x:v>0</x:v>
      </x:c>
      <x:c r="BD161" s="180" t="n">
        <x:f>BI160</x:f>
        <x:v>0</x:v>
      </x:c>
      <x:c r="BE161" s="180" t="n">
        <x:f>IF(BD161&lt;=0,0,BD161*IFERROR(INDEX(Inputs!$E$15:$E$24,MATCH(9,Inputs!$K$15:$K$24,0)),0)/12)</x:f>
        <x:v>0</x:v>
      </x:c>
      <x:c r="BF161" s="180" t="n">
        <x:f>MIN(BD161+BE161,IF(BD161&gt;0,IFERROR(INDEX(Inputs!$H$15:$H$24,MATCH(9,Inputs!$K$15:$K$24,0)),0),0))</x:f>
        <x:v>0</x:v>
      </x:c>
      <x:c r="BG161" s="180" t="n">
        <x:f>MAX(0,BD161+BE161-BF161)</x:f>
        <x:v>0</x:v>
      </x:c>
      <x:c r="BH161" s="180" t="n">
        <x:f>MIN(BG161,MAX(0,$G161-SUM(K161,Q161,W161,AC161,AI161,AO161,AU161,BA161)))</x:f>
        <x:v>0</x:v>
      </x:c>
      <x:c r="BI161" s="180" t="n">
        <x:f>MAX(0,BG161-BH161)</x:f>
        <x:v>0</x:v>
      </x:c>
      <x:c r="BJ161" s="180" t="n">
        <x:f>BO160</x:f>
        <x:v>0</x:v>
      </x:c>
      <x:c r="BK161" s="180" t="n">
        <x:f>IF(BJ161&lt;=0,0,BJ161*IFERROR(INDEX(Inputs!$E$15:$E$24,MATCH(10,Inputs!$K$15:$K$24,0)),0)/12)</x:f>
        <x:v>0</x:v>
      </x:c>
      <x:c r="BL161" s="180" t="n">
        <x:f>MIN(BJ161+BK161,IF(BJ161&gt;0,IFERROR(INDEX(Inputs!$H$15:$H$24,MATCH(10,Inputs!$K$15:$K$24,0)),0),0))</x:f>
        <x:v>0</x:v>
      </x:c>
      <x:c r="BM161" s="180" t="n">
        <x:f>MAX(0,BJ161+BK161-BL161)</x:f>
        <x:v>0</x:v>
      </x:c>
      <x:c r="BN161" s="180" t="n">
        <x:f>MIN(BM161,MAX(0,$G161-SUM(K161,Q161,W161,AC161,AI161,AO161,AU161,BA161,BG161)))</x:f>
        <x:v>0</x:v>
      </x:c>
      <x:c r="BO161" s="192" t="n">
        <x:f>MAX(0,BM161-BN161)</x:f>
        <x:v>0</x:v>
      </x:c>
    </x:row>
    <x:row r="162">
      <x:c r="A162" s="191" t="n">
        <x:f>155</x:f>
        <x:v>155</x:v>
      </x:c>
      <x:c r="B162" s="178" t="n">
        <x:f>EDATE(Inputs!$B$4,A162-1)</x:f>
        <x:v>50905</x:v>
      </x:c>
      <x:c r="C162" s="182" t="n">
        <x:f>SUM(H162,N162,T162,Z162,AF162,AL162,AR162,AX162,BD162,BJ162)</x:f>
        <x:v>0</x:v>
      </x:c>
      <x:c r="D162" s="182" t="n">
        <x:f>SUM(I162,O162,U162,AA162,AG162,AM162,AS162,AY162,BE162,BK162)</x:f>
        <x:v>0</x:v>
      </x:c>
      <x:c r="E162" s="182" t="n">
        <x:f>SUM(J162,P162,V162,AB162,AH162,AN162,AT162,AZ162,BF162,BL162)+SUM(L162,R162,X162,AD162,AJ162,AP162,AV162,BB162,BH162,BN162)</x:f>
        <x:v>0</x:v>
      </x:c>
      <x:c r="F162" s="182" t="n">
        <x:f>SUM(M162,S162,Y162,AE162,AK162,AQ162,AW162,BC162,BI162,BO162)</x:f>
        <x:v>0</x:v>
      </x:c>
      <x:c r="G162" s="182" t="n">
        <x:f>MAX(0,Inputs!$B$12-SUM(J162,P162,V162,AB162,AH162,AN162,AT162,AZ162,BF162,BL162))</x:f>
        <x:v>1150</x:v>
      </x:c>
      <x:c r="H162" s="180" t="n">
        <x:f>M161</x:f>
        <x:v>0</x:v>
      </x:c>
      <x:c r="I162" s="180" t="n">
        <x:f>IF(H162&lt;=0,0,H162*IFERROR(INDEX(Inputs!$E$15:$E$24,MATCH(1,Inputs!$K$15:$K$24,0)),0)/12)</x:f>
        <x:v>0</x:v>
      </x:c>
      <x:c r="J162" s="180" t="n">
        <x:f>MIN(H162+I162,IF(H162&gt;0,IFERROR(INDEX(Inputs!$H$15:$H$24,MATCH(1,Inputs!$K$15:$K$24,0)),0),0))</x:f>
        <x:v>0</x:v>
      </x:c>
      <x:c r="K162" s="180" t="n">
        <x:f>MAX(0,H162+I162-J162)</x:f>
        <x:v>0</x:v>
      </x:c>
      <x:c r="L162" s="180" t="n">
        <x:f>MIN(K162,MAX(0,$G162-0))</x:f>
        <x:v>0</x:v>
      </x:c>
      <x:c r="M162" s="180" t="n">
        <x:f>MAX(0,K162-L162)</x:f>
        <x:v>0</x:v>
      </x:c>
      <x:c r="N162" s="180" t="n">
        <x:f>S161</x:f>
        <x:v>0</x:v>
      </x:c>
      <x:c r="O162" s="180" t="n">
        <x:f>IF(N162&lt;=0,0,N162*IFERROR(INDEX(Inputs!$E$15:$E$24,MATCH(2,Inputs!$K$15:$K$24,0)),0)/12)</x:f>
        <x:v>0</x:v>
      </x:c>
      <x:c r="P162" s="180" t="n">
        <x:f>MIN(N162+O162,IF(N162&gt;0,IFERROR(INDEX(Inputs!$H$15:$H$24,MATCH(2,Inputs!$K$15:$K$24,0)),0),0))</x:f>
        <x:v>0</x:v>
      </x:c>
      <x:c r="Q162" s="180" t="n">
        <x:f>MAX(0,N162+O162-P162)</x:f>
        <x:v>0</x:v>
      </x:c>
      <x:c r="R162" s="180" t="n">
        <x:f>MIN(Q162,MAX(0,$G162-SUM(K162)))</x:f>
        <x:v>0</x:v>
      </x:c>
      <x:c r="S162" s="180" t="n">
        <x:f>MAX(0,Q162-R162)</x:f>
        <x:v>0</x:v>
      </x:c>
      <x:c r="T162" s="180" t="n">
        <x:f>Y161</x:f>
        <x:v>0</x:v>
      </x:c>
      <x:c r="U162" s="180" t="n">
        <x:f>IF(T162&lt;=0,0,T162*IFERROR(INDEX(Inputs!$E$15:$E$24,MATCH(3,Inputs!$K$15:$K$24,0)),0)/12)</x:f>
        <x:v>0</x:v>
      </x:c>
      <x:c r="V162" s="180" t="n">
        <x:f>MIN(T162+U162,IF(T162&gt;0,IFERROR(INDEX(Inputs!$H$15:$H$24,MATCH(3,Inputs!$K$15:$K$24,0)),0),0))</x:f>
        <x:v>0</x:v>
      </x:c>
      <x:c r="W162" s="180" t="n">
        <x:f>MAX(0,T162+U162-V162)</x:f>
        <x:v>0</x:v>
      </x:c>
      <x:c r="X162" s="180" t="n">
        <x:f>MIN(W162,MAX(0,$G162-SUM(K162,Q162)))</x:f>
        <x:v>0</x:v>
      </x:c>
      <x:c r="Y162" s="180" t="n">
        <x:f>MAX(0,W162-X162)</x:f>
        <x:v>0</x:v>
      </x:c>
      <x:c r="Z162" s="180" t="n">
        <x:f>AE161</x:f>
        <x:v>0</x:v>
      </x:c>
      <x:c r="AA162" s="180" t="n">
        <x:f>IF(Z162&lt;=0,0,Z162*IFERROR(INDEX(Inputs!$E$15:$E$24,MATCH(4,Inputs!$K$15:$K$24,0)),0)/12)</x:f>
        <x:v>0</x:v>
      </x:c>
      <x:c r="AB162" s="180" t="n">
        <x:f>MIN(Z162+AA162,IF(Z162&gt;0,IFERROR(INDEX(Inputs!$H$15:$H$24,MATCH(4,Inputs!$K$15:$K$24,0)),0),0))</x:f>
        <x:v>0</x:v>
      </x:c>
      <x:c r="AC162" s="180" t="n">
        <x:f>MAX(0,Z162+AA162-AB162)</x:f>
        <x:v>0</x:v>
      </x:c>
      <x:c r="AD162" s="180" t="n">
        <x:f>MIN(AC162,MAX(0,$G162-SUM(K162,Q162,W162)))</x:f>
        <x:v>0</x:v>
      </x:c>
      <x:c r="AE162" s="180" t="n">
        <x:f>MAX(0,AC162-AD162)</x:f>
        <x:v>0</x:v>
      </x:c>
      <x:c r="AF162" s="180" t="n">
        <x:f>AK161</x:f>
        <x:v>0</x:v>
      </x:c>
      <x:c r="AG162" s="180" t="n">
        <x:f>IF(AF162&lt;=0,0,AF162*IFERROR(INDEX(Inputs!$E$15:$E$24,MATCH(5,Inputs!$K$15:$K$24,0)),0)/12)</x:f>
        <x:v>0</x:v>
      </x:c>
      <x:c r="AH162" s="180" t="n">
        <x:f>MIN(AF162+AG162,IF(AF162&gt;0,IFERROR(INDEX(Inputs!$H$15:$H$24,MATCH(5,Inputs!$K$15:$K$24,0)),0),0))</x:f>
        <x:v>0</x:v>
      </x:c>
      <x:c r="AI162" s="180" t="n">
        <x:f>MAX(0,AF162+AG162-AH162)</x:f>
        <x:v>0</x:v>
      </x:c>
      <x:c r="AJ162" s="180" t="n">
        <x:f>MIN(AI162,MAX(0,$G162-SUM(K162,Q162,W162,AC162)))</x:f>
        <x:v>0</x:v>
      </x:c>
      <x:c r="AK162" s="180" t="n">
        <x:f>MAX(0,AI162-AJ162)</x:f>
        <x:v>0</x:v>
      </x:c>
      <x:c r="AL162" s="180" t="n">
        <x:f>AQ161</x:f>
        <x:v>0</x:v>
      </x:c>
      <x:c r="AM162" s="180" t="n">
        <x:f>IF(AL162&lt;=0,0,AL162*IFERROR(INDEX(Inputs!$E$15:$E$24,MATCH(6,Inputs!$K$15:$K$24,0)),0)/12)</x:f>
        <x:v>0</x:v>
      </x:c>
      <x:c r="AN162" s="180" t="n">
        <x:f>MIN(AL162+AM162,IF(AL162&gt;0,IFERROR(INDEX(Inputs!$H$15:$H$24,MATCH(6,Inputs!$K$15:$K$24,0)),0),0))</x:f>
        <x:v>0</x:v>
      </x:c>
      <x:c r="AO162" s="180" t="n">
        <x:f>MAX(0,AL162+AM162-AN162)</x:f>
        <x:v>0</x:v>
      </x:c>
      <x:c r="AP162" s="180" t="n">
        <x:f>MIN(AO162,MAX(0,$G162-SUM(K162,Q162,W162,AC162,AI162)))</x:f>
        <x:v>0</x:v>
      </x:c>
      <x:c r="AQ162" s="180" t="n">
        <x:f>MAX(0,AO162-AP162)</x:f>
        <x:v>0</x:v>
      </x:c>
      <x:c r="AR162" s="180" t="n">
        <x:f>AW161</x:f>
        <x:v>0</x:v>
      </x:c>
      <x:c r="AS162" s="180" t="n">
        <x:f>IF(AR162&lt;=0,0,AR162*IFERROR(INDEX(Inputs!$E$15:$E$24,MATCH(7,Inputs!$K$15:$K$24,0)),0)/12)</x:f>
        <x:v>0</x:v>
      </x:c>
      <x:c r="AT162" s="180" t="n">
        <x:f>MIN(AR162+AS162,IF(AR162&gt;0,IFERROR(INDEX(Inputs!$H$15:$H$24,MATCH(7,Inputs!$K$15:$K$24,0)),0),0))</x:f>
        <x:v>0</x:v>
      </x:c>
      <x:c r="AU162" s="180" t="n">
        <x:f>MAX(0,AR162+AS162-AT162)</x:f>
        <x:v>0</x:v>
      </x:c>
      <x:c r="AV162" s="180" t="n">
        <x:f>MIN(AU162,MAX(0,$G162-SUM(K162,Q162,W162,AC162,AI162,AO162)))</x:f>
        <x:v>0</x:v>
      </x:c>
      <x:c r="AW162" s="180" t="n">
        <x:f>MAX(0,AU162-AV162)</x:f>
        <x:v>0</x:v>
      </x:c>
      <x:c r="AX162" s="180" t="n">
        <x:f>BC161</x:f>
        <x:v>0</x:v>
      </x:c>
      <x:c r="AY162" s="180" t="n">
        <x:f>IF(AX162&lt;=0,0,AX162*IFERROR(INDEX(Inputs!$E$15:$E$24,MATCH(8,Inputs!$K$15:$K$24,0)),0)/12)</x:f>
        <x:v>0</x:v>
      </x:c>
      <x:c r="AZ162" s="180" t="n">
        <x:f>MIN(AX162+AY162,IF(AX162&gt;0,IFERROR(INDEX(Inputs!$H$15:$H$24,MATCH(8,Inputs!$K$15:$K$24,0)),0),0))</x:f>
        <x:v>0</x:v>
      </x:c>
      <x:c r="BA162" s="180" t="n">
        <x:f>MAX(0,AX162+AY162-AZ162)</x:f>
        <x:v>0</x:v>
      </x:c>
      <x:c r="BB162" s="180" t="n">
        <x:f>MIN(BA162,MAX(0,$G162-SUM(K162,Q162,W162,AC162,AI162,AO162,AU162)))</x:f>
        <x:v>0</x:v>
      </x:c>
      <x:c r="BC162" s="180" t="n">
        <x:f>MAX(0,BA162-BB162)</x:f>
        <x:v>0</x:v>
      </x:c>
      <x:c r="BD162" s="180" t="n">
        <x:f>BI161</x:f>
        <x:v>0</x:v>
      </x:c>
      <x:c r="BE162" s="180" t="n">
        <x:f>IF(BD162&lt;=0,0,BD162*IFERROR(INDEX(Inputs!$E$15:$E$24,MATCH(9,Inputs!$K$15:$K$24,0)),0)/12)</x:f>
        <x:v>0</x:v>
      </x:c>
      <x:c r="BF162" s="180" t="n">
        <x:f>MIN(BD162+BE162,IF(BD162&gt;0,IFERROR(INDEX(Inputs!$H$15:$H$24,MATCH(9,Inputs!$K$15:$K$24,0)),0),0))</x:f>
        <x:v>0</x:v>
      </x:c>
      <x:c r="BG162" s="180" t="n">
        <x:f>MAX(0,BD162+BE162-BF162)</x:f>
        <x:v>0</x:v>
      </x:c>
      <x:c r="BH162" s="180" t="n">
        <x:f>MIN(BG162,MAX(0,$G162-SUM(K162,Q162,W162,AC162,AI162,AO162,AU162,BA162)))</x:f>
        <x:v>0</x:v>
      </x:c>
      <x:c r="BI162" s="180" t="n">
        <x:f>MAX(0,BG162-BH162)</x:f>
        <x:v>0</x:v>
      </x:c>
      <x:c r="BJ162" s="180" t="n">
        <x:f>BO161</x:f>
        <x:v>0</x:v>
      </x:c>
      <x:c r="BK162" s="180" t="n">
        <x:f>IF(BJ162&lt;=0,0,BJ162*IFERROR(INDEX(Inputs!$E$15:$E$24,MATCH(10,Inputs!$K$15:$K$24,0)),0)/12)</x:f>
        <x:v>0</x:v>
      </x:c>
      <x:c r="BL162" s="180" t="n">
        <x:f>MIN(BJ162+BK162,IF(BJ162&gt;0,IFERROR(INDEX(Inputs!$H$15:$H$24,MATCH(10,Inputs!$K$15:$K$24,0)),0),0))</x:f>
        <x:v>0</x:v>
      </x:c>
      <x:c r="BM162" s="180" t="n">
        <x:f>MAX(0,BJ162+BK162-BL162)</x:f>
        <x:v>0</x:v>
      </x:c>
      <x:c r="BN162" s="180" t="n">
        <x:f>MIN(BM162,MAX(0,$G162-SUM(K162,Q162,W162,AC162,AI162,AO162,AU162,BA162,BG162)))</x:f>
        <x:v>0</x:v>
      </x:c>
      <x:c r="BO162" s="192" t="n">
        <x:f>MAX(0,BM162-BN162)</x:f>
        <x:v>0</x:v>
      </x:c>
    </x:row>
    <x:row r="163">
      <x:c r="A163" s="191" t="n">
        <x:f>156</x:f>
        <x:v>156</x:v>
      </x:c>
      <x:c r="B163" s="178" t="n">
        <x:f>EDATE(Inputs!$B$4,A163-1)</x:f>
        <x:v>50936</x:v>
      </x:c>
      <x:c r="C163" s="182" t="n">
        <x:f>SUM(H163,N163,T163,Z163,AF163,AL163,AR163,AX163,BD163,BJ163)</x:f>
        <x:v>0</x:v>
      </x:c>
      <x:c r="D163" s="182" t="n">
        <x:f>SUM(I163,O163,U163,AA163,AG163,AM163,AS163,AY163,BE163,BK163)</x:f>
        <x:v>0</x:v>
      </x:c>
      <x:c r="E163" s="182" t="n">
        <x:f>SUM(J163,P163,V163,AB163,AH163,AN163,AT163,AZ163,BF163,BL163)+SUM(L163,R163,X163,AD163,AJ163,AP163,AV163,BB163,BH163,BN163)</x:f>
        <x:v>0</x:v>
      </x:c>
      <x:c r="F163" s="182" t="n">
        <x:f>SUM(M163,S163,Y163,AE163,AK163,AQ163,AW163,BC163,BI163,BO163)</x:f>
        <x:v>0</x:v>
      </x:c>
      <x:c r="G163" s="182" t="n">
        <x:f>MAX(0,Inputs!$B$12-SUM(J163,P163,V163,AB163,AH163,AN163,AT163,AZ163,BF163,BL163))</x:f>
        <x:v>1150</x:v>
      </x:c>
      <x:c r="H163" s="180" t="n">
        <x:f>M162</x:f>
        <x:v>0</x:v>
      </x:c>
      <x:c r="I163" s="180" t="n">
        <x:f>IF(H163&lt;=0,0,H163*IFERROR(INDEX(Inputs!$E$15:$E$24,MATCH(1,Inputs!$K$15:$K$24,0)),0)/12)</x:f>
        <x:v>0</x:v>
      </x:c>
      <x:c r="J163" s="180" t="n">
        <x:f>MIN(H163+I163,IF(H163&gt;0,IFERROR(INDEX(Inputs!$H$15:$H$24,MATCH(1,Inputs!$K$15:$K$24,0)),0),0))</x:f>
        <x:v>0</x:v>
      </x:c>
      <x:c r="K163" s="180" t="n">
        <x:f>MAX(0,H163+I163-J163)</x:f>
        <x:v>0</x:v>
      </x:c>
      <x:c r="L163" s="180" t="n">
        <x:f>MIN(K163,MAX(0,$G163-0))</x:f>
        <x:v>0</x:v>
      </x:c>
      <x:c r="M163" s="180" t="n">
        <x:f>MAX(0,K163-L163)</x:f>
        <x:v>0</x:v>
      </x:c>
      <x:c r="N163" s="180" t="n">
        <x:f>S162</x:f>
        <x:v>0</x:v>
      </x:c>
      <x:c r="O163" s="180" t="n">
        <x:f>IF(N163&lt;=0,0,N163*IFERROR(INDEX(Inputs!$E$15:$E$24,MATCH(2,Inputs!$K$15:$K$24,0)),0)/12)</x:f>
        <x:v>0</x:v>
      </x:c>
      <x:c r="P163" s="180" t="n">
        <x:f>MIN(N163+O163,IF(N163&gt;0,IFERROR(INDEX(Inputs!$H$15:$H$24,MATCH(2,Inputs!$K$15:$K$24,0)),0),0))</x:f>
        <x:v>0</x:v>
      </x:c>
      <x:c r="Q163" s="180" t="n">
        <x:f>MAX(0,N163+O163-P163)</x:f>
        <x:v>0</x:v>
      </x:c>
      <x:c r="R163" s="180" t="n">
        <x:f>MIN(Q163,MAX(0,$G163-SUM(K163)))</x:f>
        <x:v>0</x:v>
      </x:c>
      <x:c r="S163" s="180" t="n">
        <x:f>MAX(0,Q163-R163)</x:f>
        <x:v>0</x:v>
      </x:c>
      <x:c r="T163" s="180" t="n">
        <x:f>Y162</x:f>
        <x:v>0</x:v>
      </x:c>
      <x:c r="U163" s="180" t="n">
        <x:f>IF(T163&lt;=0,0,T163*IFERROR(INDEX(Inputs!$E$15:$E$24,MATCH(3,Inputs!$K$15:$K$24,0)),0)/12)</x:f>
        <x:v>0</x:v>
      </x:c>
      <x:c r="V163" s="180" t="n">
        <x:f>MIN(T163+U163,IF(T163&gt;0,IFERROR(INDEX(Inputs!$H$15:$H$24,MATCH(3,Inputs!$K$15:$K$24,0)),0),0))</x:f>
        <x:v>0</x:v>
      </x:c>
      <x:c r="W163" s="180" t="n">
        <x:f>MAX(0,T163+U163-V163)</x:f>
        <x:v>0</x:v>
      </x:c>
      <x:c r="X163" s="180" t="n">
        <x:f>MIN(W163,MAX(0,$G163-SUM(K163,Q163)))</x:f>
        <x:v>0</x:v>
      </x:c>
      <x:c r="Y163" s="180" t="n">
        <x:f>MAX(0,W163-X163)</x:f>
        <x:v>0</x:v>
      </x:c>
      <x:c r="Z163" s="180" t="n">
        <x:f>AE162</x:f>
        <x:v>0</x:v>
      </x:c>
      <x:c r="AA163" s="180" t="n">
        <x:f>IF(Z163&lt;=0,0,Z163*IFERROR(INDEX(Inputs!$E$15:$E$24,MATCH(4,Inputs!$K$15:$K$24,0)),0)/12)</x:f>
        <x:v>0</x:v>
      </x:c>
      <x:c r="AB163" s="180" t="n">
        <x:f>MIN(Z163+AA163,IF(Z163&gt;0,IFERROR(INDEX(Inputs!$H$15:$H$24,MATCH(4,Inputs!$K$15:$K$24,0)),0),0))</x:f>
        <x:v>0</x:v>
      </x:c>
      <x:c r="AC163" s="180" t="n">
        <x:f>MAX(0,Z163+AA163-AB163)</x:f>
        <x:v>0</x:v>
      </x:c>
      <x:c r="AD163" s="180" t="n">
        <x:f>MIN(AC163,MAX(0,$G163-SUM(K163,Q163,W163)))</x:f>
        <x:v>0</x:v>
      </x:c>
      <x:c r="AE163" s="180" t="n">
        <x:f>MAX(0,AC163-AD163)</x:f>
        <x:v>0</x:v>
      </x:c>
      <x:c r="AF163" s="180" t="n">
        <x:f>AK162</x:f>
        <x:v>0</x:v>
      </x:c>
      <x:c r="AG163" s="180" t="n">
        <x:f>IF(AF163&lt;=0,0,AF163*IFERROR(INDEX(Inputs!$E$15:$E$24,MATCH(5,Inputs!$K$15:$K$24,0)),0)/12)</x:f>
        <x:v>0</x:v>
      </x:c>
      <x:c r="AH163" s="180" t="n">
        <x:f>MIN(AF163+AG163,IF(AF163&gt;0,IFERROR(INDEX(Inputs!$H$15:$H$24,MATCH(5,Inputs!$K$15:$K$24,0)),0),0))</x:f>
        <x:v>0</x:v>
      </x:c>
      <x:c r="AI163" s="180" t="n">
        <x:f>MAX(0,AF163+AG163-AH163)</x:f>
        <x:v>0</x:v>
      </x:c>
      <x:c r="AJ163" s="180" t="n">
        <x:f>MIN(AI163,MAX(0,$G163-SUM(K163,Q163,W163,AC163)))</x:f>
        <x:v>0</x:v>
      </x:c>
      <x:c r="AK163" s="180" t="n">
        <x:f>MAX(0,AI163-AJ163)</x:f>
        <x:v>0</x:v>
      </x:c>
      <x:c r="AL163" s="180" t="n">
        <x:f>AQ162</x:f>
        <x:v>0</x:v>
      </x:c>
      <x:c r="AM163" s="180" t="n">
        <x:f>IF(AL163&lt;=0,0,AL163*IFERROR(INDEX(Inputs!$E$15:$E$24,MATCH(6,Inputs!$K$15:$K$24,0)),0)/12)</x:f>
        <x:v>0</x:v>
      </x:c>
      <x:c r="AN163" s="180" t="n">
        <x:f>MIN(AL163+AM163,IF(AL163&gt;0,IFERROR(INDEX(Inputs!$H$15:$H$24,MATCH(6,Inputs!$K$15:$K$24,0)),0),0))</x:f>
        <x:v>0</x:v>
      </x:c>
      <x:c r="AO163" s="180" t="n">
        <x:f>MAX(0,AL163+AM163-AN163)</x:f>
        <x:v>0</x:v>
      </x:c>
      <x:c r="AP163" s="180" t="n">
        <x:f>MIN(AO163,MAX(0,$G163-SUM(K163,Q163,W163,AC163,AI163)))</x:f>
        <x:v>0</x:v>
      </x:c>
      <x:c r="AQ163" s="180" t="n">
        <x:f>MAX(0,AO163-AP163)</x:f>
        <x:v>0</x:v>
      </x:c>
      <x:c r="AR163" s="180" t="n">
        <x:f>AW162</x:f>
        <x:v>0</x:v>
      </x:c>
      <x:c r="AS163" s="180" t="n">
        <x:f>IF(AR163&lt;=0,0,AR163*IFERROR(INDEX(Inputs!$E$15:$E$24,MATCH(7,Inputs!$K$15:$K$24,0)),0)/12)</x:f>
        <x:v>0</x:v>
      </x:c>
      <x:c r="AT163" s="180" t="n">
        <x:f>MIN(AR163+AS163,IF(AR163&gt;0,IFERROR(INDEX(Inputs!$H$15:$H$24,MATCH(7,Inputs!$K$15:$K$24,0)),0),0))</x:f>
        <x:v>0</x:v>
      </x:c>
      <x:c r="AU163" s="180" t="n">
        <x:f>MAX(0,AR163+AS163-AT163)</x:f>
        <x:v>0</x:v>
      </x:c>
      <x:c r="AV163" s="180" t="n">
        <x:f>MIN(AU163,MAX(0,$G163-SUM(K163,Q163,W163,AC163,AI163,AO163)))</x:f>
        <x:v>0</x:v>
      </x:c>
      <x:c r="AW163" s="180" t="n">
        <x:f>MAX(0,AU163-AV163)</x:f>
        <x:v>0</x:v>
      </x:c>
      <x:c r="AX163" s="180" t="n">
        <x:f>BC162</x:f>
        <x:v>0</x:v>
      </x:c>
      <x:c r="AY163" s="180" t="n">
        <x:f>IF(AX163&lt;=0,0,AX163*IFERROR(INDEX(Inputs!$E$15:$E$24,MATCH(8,Inputs!$K$15:$K$24,0)),0)/12)</x:f>
        <x:v>0</x:v>
      </x:c>
      <x:c r="AZ163" s="180" t="n">
        <x:f>MIN(AX163+AY163,IF(AX163&gt;0,IFERROR(INDEX(Inputs!$H$15:$H$24,MATCH(8,Inputs!$K$15:$K$24,0)),0),0))</x:f>
        <x:v>0</x:v>
      </x:c>
      <x:c r="BA163" s="180" t="n">
        <x:f>MAX(0,AX163+AY163-AZ163)</x:f>
        <x:v>0</x:v>
      </x:c>
      <x:c r="BB163" s="180" t="n">
        <x:f>MIN(BA163,MAX(0,$G163-SUM(K163,Q163,W163,AC163,AI163,AO163,AU163)))</x:f>
        <x:v>0</x:v>
      </x:c>
      <x:c r="BC163" s="180" t="n">
        <x:f>MAX(0,BA163-BB163)</x:f>
        <x:v>0</x:v>
      </x:c>
      <x:c r="BD163" s="180" t="n">
        <x:f>BI162</x:f>
        <x:v>0</x:v>
      </x:c>
      <x:c r="BE163" s="180" t="n">
        <x:f>IF(BD163&lt;=0,0,BD163*IFERROR(INDEX(Inputs!$E$15:$E$24,MATCH(9,Inputs!$K$15:$K$24,0)),0)/12)</x:f>
        <x:v>0</x:v>
      </x:c>
      <x:c r="BF163" s="180" t="n">
        <x:f>MIN(BD163+BE163,IF(BD163&gt;0,IFERROR(INDEX(Inputs!$H$15:$H$24,MATCH(9,Inputs!$K$15:$K$24,0)),0),0))</x:f>
        <x:v>0</x:v>
      </x:c>
      <x:c r="BG163" s="180" t="n">
        <x:f>MAX(0,BD163+BE163-BF163)</x:f>
        <x:v>0</x:v>
      </x:c>
      <x:c r="BH163" s="180" t="n">
        <x:f>MIN(BG163,MAX(0,$G163-SUM(K163,Q163,W163,AC163,AI163,AO163,AU163,BA163)))</x:f>
        <x:v>0</x:v>
      </x:c>
      <x:c r="BI163" s="180" t="n">
        <x:f>MAX(0,BG163-BH163)</x:f>
        <x:v>0</x:v>
      </x:c>
      <x:c r="BJ163" s="180" t="n">
        <x:f>BO162</x:f>
        <x:v>0</x:v>
      </x:c>
      <x:c r="BK163" s="180" t="n">
        <x:f>IF(BJ163&lt;=0,0,BJ163*IFERROR(INDEX(Inputs!$E$15:$E$24,MATCH(10,Inputs!$K$15:$K$24,0)),0)/12)</x:f>
        <x:v>0</x:v>
      </x:c>
      <x:c r="BL163" s="180" t="n">
        <x:f>MIN(BJ163+BK163,IF(BJ163&gt;0,IFERROR(INDEX(Inputs!$H$15:$H$24,MATCH(10,Inputs!$K$15:$K$24,0)),0),0))</x:f>
        <x:v>0</x:v>
      </x:c>
      <x:c r="BM163" s="180" t="n">
        <x:f>MAX(0,BJ163+BK163-BL163)</x:f>
        <x:v>0</x:v>
      </x:c>
      <x:c r="BN163" s="180" t="n">
        <x:f>MIN(BM163,MAX(0,$G163-SUM(K163,Q163,W163,AC163,AI163,AO163,AU163,BA163,BG163)))</x:f>
        <x:v>0</x:v>
      </x:c>
      <x:c r="BO163" s="192" t="n">
        <x:f>MAX(0,BM163-BN163)</x:f>
        <x:v>0</x:v>
      </x:c>
    </x:row>
    <x:row r="164">
      <x:c r="A164" s="191" t="n">
        <x:f>157</x:f>
        <x:v>157</x:v>
      </x:c>
      <x:c r="B164" s="178" t="n">
        <x:f>EDATE(Inputs!$B$4,A164-1)</x:f>
        <x:v>50966</x:v>
      </x:c>
      <x:c r="C164" s="182" t="n">
        <x:f>SUM(H164,N164,T164,Z164,AF164,AL164,AR164,AX164,BD164,BJ164)</x:f>
        <x:v>0</x:v>
      </x:c>
      <x:c r="D164" s="182" t="n">
        <x:f>SUM(I164,O164,U164,AA164,AG164,AM164,AS164,AY164,BE164,BK164)</x:f>
        <x:v>0</x:v>
      </x:c>
      <x:c r="E164" s="182" t="n">
        <x:f>SUM(J164,P164,V164,AB164,AH164,AN164,AT164,AZ164,BF164,BL164)+SUM(L164,R164,X164,AD164,AJ164,AP164,AV164,BB164,BH164,BN164)</x:f>
        <x:v>0</x:v>
      </x:c>
      <x:c r="F164" s="182" t="n">
        <x:f>SUM(M164,S164,Y164,AE164,AK164,AQ164,AW164,BC164,BI164,BO164)</x:f>
        <x:v>0</x:v>
      </x:c>
      <x:c r="G164" s="182" t="n">
        <x:f>MAX(0,Inputs!$B$12-SUM(J164,P164,V164,AB164,AH164,AN164,AT164,AZ164,BF164,BL164))</x:f>
        <x:v>1150</x:v>
      </x:c>
      <x:c r="H164" s="180" t="n">
        <x:f>M163</x:f>
        <x:v>0</x:v>
      </x:c>
      <x:c r="I164" s="180" t="n">
        <x:f>IF(H164&lt;=0,0,H164*IFERROR(INDEX(Inputs!$E$15:$E$24,MATCH(1,Inputs!$K$15:$K$24,0)),0)/12)</x:f>
        <x:v>0</x:v>
      </x:c>
      <x:c r="J164" s="180" t="n">
        <x:f>MIN(H164+I164,IF(H164&gt;0,IFERROR(INDEX(Inputs!$H$15:$H$24,MATCH(1,Inputs!$K$15:$K$24,0)),0),0))</x:f>
        <x:v>0</x:v>
      </x:c>
      <x:c r="K164" s="180" t="n">
        <x:f>MAX(0,H164+I164-J164)</x:f>
        <x:v>0</x:v>
      </x:c>
      <x:c r="L164" s="180" t="n">
        <x:f>MIN(K164,MAX(0,$G164-0))</x:f>
        <x:v>0</x:v>
      </x:c>
      <x:c r="M164" s="180" t="n">
        <x:f>MAX(0,K164-L164)</x:f>
        <x:v>0</x:v>
      </x:c>
      <x:c r="N164" s="180" t="n">
        <x:f>S163</x:f>
        <x:v>0</x:v>
      </x:c>
      <x:c r="O164" s="180" t="n">
        <x:f>IF(N164&lt;=0,0,N164*IFERROR(INDEX(Inputs!$E$15:$E$24,MATCH(2,Inputs!$K$15:$K$24,0)),0)/12)</x:f>
        <x:v>0</x:v>
      </x:c>
      <x:c r="P164" s="180" t="n">
        <x:f>MIN(N164+O164,IF(N164&gt;0,IFERROR(INDEX(Inputs!$H$15:$H$24,MATCH(2,Inputs!$K$15:$K$24,0)),0),0))</x:f>
        <x:v>0</x:v>
      </x:c>
      <x:c r="Q164" s="180" t="n">
        <x:f>MAX(0,N164+O164-P164)</x:f>
        <x:v>0</x:v>
      </x:c>
      <x:c r="R164" s="180" t="n">
        <x:f>MIN(Q164,MAX(0,$G164-SUM(K164)))</x:f>
        <x:v>0</x:v>
      </x:c>
      <x:c r="S164" s="180" t="n">
        <x:f>MAX(0,Q164-R164)</x:f>
        <x:v>0</x:v>
      </x:c>
      <x:c r="T164" s="180" t="n">
        <x:f>Y163</x:f>
        <x:v>0</x:v>
      </x:c>
      <x:c r="U164" s="180" t="n">
        <x:f>IF(T164&lt;=0,0,T164*IFERROR(INDEX(Inputs!$E$15:$E$24,MATCH(3,Inputs!$K$15:$K$24,0)),0)/12)</x:f>
        <x:v>0</x:v>
      </x:c>
      <x:c r="V164" s="180" t="n">
        <x:f>MIN(T164+U164,IF(T164&gt;0,IFERROR(INDEX(Inputs!$H$15:$H$24,MATCH(3,Inputs!$K$15:$K$24,0)),0),0))</x:f>
        <x:v>0</x:v>
      </x:c>
      <x:c r="W164" s="180" t="n">
        <x:f>MAX(0,T164+U164-V164)</x:f>
        <x:v>0</x:v>
      </x:c>
      <x:c r="X164" s="180" t="n">
        <x:f>MIN(W164,MAX(0,$G164-SUM(K164,Q164)))</x:f>
        <x:v>0</x:v>
      </x:c>
      <x:c r="Y164" s="180" t="n">
        <x:f>MAX(0,W164-X164)</x:f>
        <x:v>0</x:v>
      </x:c>
      <x:c r="Z164" s="180" t="n">
        <x:f>AE163</x:f>
        <x:v>0</x:v>
      </x:c>
      <x:c r="AA164" s="180" t="n">
        <x:f>IF(Z164&lt;=0,0,Z164*IFERROR(INDEX(Inputs!$E$15:$E$24,MATCH(4,Inputs!$K$15:$K$24,0)),0)/12)</x:f>
        <x:v>0</x:v>
      </x:c>
      <x:c r="AB164" s="180" t="n">
        <x:f>MIN(Z164+AA164,IF(Z164&gt;0,IFERROR(INDEX(Inputs!$H$15:$H$24,MATCH(4,Inputs!$K$15:$K$24,0)),0),0))</x:f>
        <x:v>0</x:v>
      </x:c>
      <x:c r="AC164" s="180" t="n">
        <x:f>MAX(0,Z164+AA164-AB164)</x:f>
        <x:v>0</x:v>
      </x:c>
      <x:c r="AD164" s="180" t="n">
        <x:f>MIN(AC164,MAX(0,$G164-SUM(K164,Q164,W164)))</x:f>
        <x:v>0</x:v>
      </x:c>
      <x:c r="AE164" s="180" t="n">
        <x:f>MAX(0,AC164-AD164)</x:f>
        <x:v>0</x:v>
      </x:c>
      <x:c r="AF164" s="180" t="n">
        <x:f>AK163</x:f>
        <x:v>0</x:v>
      </x:c>
      <x:c r="AG164" s="180" t="n">
        <x:f>IF(AF164&lt;=0,0,AF164*IFERROR(INDEX(Inputs!$E$15:$E$24,MATCH(5,Inputs!$K$15:$K$24,0)),0)/12)</x:f>
        <x:v>0</x:v>
      </x:c>
      <x:c r="AH164" s="180" t="n">
        <x:f>MIN(AF164+AG164,IF(AF164&gt;0,IFERROR(INDEX(Inputs!$H$15:$H$24,MATCH(5,Inputs!$K$15:$K$24,0)),0),0))</x:f>
        <x:v>0</x:v>
      </x:c>
      <x:c r="AI164" s="180" t="n">
        <x:f>MAX(0,AF164+AG164-AH164)</x:f>
        <x:v>0</x:v>
      </x:c>
      <x:c r="AJ164" s="180" t="n">
        <x:f>MIN(AI164,MAX(0,$G164-SUM(K164,Q164,W164,AC164)))</x:f>
        <x:v>0</x:v>
      </x:c>
      <x:c r="AK164" s="180" t="n">
        <x:f>MAX(0,AI164-AJ164)</x:f>
        <x:v>0</x:v>
      </x:c>
      <x:c r="AL164" s="180" t="n">
        <x:f>AQ163</x:f>
        <x:v>0</x:v>
      </x:c>
      <x:c r="AM164" s="180" t="n">
        <x:f>IF(AL164&lt;=0,0,AL164*IFERROR(INDEX(Inputs!$E$15:$E$24,MATCH(6,Inputs!$K$15:$K$24,0)),0)/12)</x:f>
        <x:v>0</x:v>
      </x:c>
      <x:c r="AN164" s="180" t="n">
        <x:f>MIN(AL164+AM164,IF(AL164&gt;0,IFERROR(INDEX(Inputs!$H$15:$H$24,MATCH(6,Inputs!$K$15:$K$24,0)),0),0))</x:f>
        <x:v>0</x:v>
      </x:c>
      <x:c r="AO164" s="180" t="n">
        <x:f>MAX(0,AL164+AM164-AN164)</x:f>
        <x:v>0</x:v>
      </x:c>
      <x:c r="AP164" s="180" t="n">
        <x:f>MIN(AO164,MAX(0,$G164-SUM(K164,Q164,W164,AC164,AI164)))</x:f>
        <x:v>0</x:v>
      </x:c>
      <x:c r="AQ164" s="180" t="n">
        <x:f>MAX(0,AO164-AP164)</x:f>
        <x:v>0</x:v>
      </x:c>
      <x:c r="AR164" s="180" t="n">
        <x:f>AW163</x:f>
        <x:v>0</x:v>
      </x:c>
      <x:c r="AS164" s="180" t="n">
        <x:f>IF(AR164&lt;=0,0,AR164*IFERROR(INDEX(Inputs!$E$15:$E$24,MATCH(7,Inputs!$K$15:$K$24,0)),0)/12)</x:f>
        <x:v>0</x:v>
      </x:c>
      <x:c r="AT164" s="180" t="n">
        <x:f>MIN(AR164+AS164,IF(AR164&gt;0,IFERROR(INDEX(Inputs!$H$15:$H$24,MATCH(7,Inputs!$K$15:$K$24,0)),0),0))</x:f>
        <x:v>0</x:v>
      </x:c>
      <x:c r="AU164" s="180" t="n">
        <x:f>MAX(0,AR164+AS164-AT164)</x:f>
        <x:v>0</x:v>
      </x:c>
      <x:c r="AV164" s="180" t="n">
        <x:f>MIN(AU164,MAX(0,$G164-SUM(K164,Q164,W164,AC164,AI164,AO164)))</x:f>
        <x:v>0</x:v>
      </x:c>
      <x:c r="AW164" s="180" t="n">
        <x:f>MAX(0,AU164-AV164)</x:f>
        <x:v>0</x:v>
      </x:c>
      <x:c r="AX164" s="180" t="n">
        <x:f>BC163</x:f>
        <x:v>0</x:v>
      </x:c>
      <x:c r="AY164" s="180" t="n">
        <x:f>IF(AX164&lt;=0,0,AX164*IFERROR(INDEX(Inputs!$E$15:$E$24,MATCH(8,Inputs!$K$15:$K$24,0)),0)/12)</x:f>
        <x:v>0</x:v>
      </x:c>
      <x:c r="AZ164" s="180" t="n">
        <x:f>MIN(AX164+AY164,IF(AX164&gt;0,IFERROR(INDEX(Inputs!$H$15:$H$24,MATCH(8,Inputs!$K$15:$K$24,0)),0),0))</x:f>
        <x:v>0</x:v>
      </x:c>
      <x:c r="BA164" s="180" t="n">
        <x:f>MAX(0,AX164+AY164-AZ164)</x:f>
        <x:v>0</x:v>
      </x:c>
      <x:c r="BB164" s="180" t="n">
        <x:f>MIN(BA164,MAX(0,$G164-SUM(K164,Q164,W164,AC164,AI164,AO164,AU164)))</x:f>
        <x:v>0</x:v>
      </x:c>
      <x:c r="BC164" s="180" t="n">
        <x:f>MAX(0,BA164-BB164)</x:f>
        <x:v>0</x:v>
      </x:c>
      <x:c r="BD164" s="180" t="n">
        <x:f>BI163</x:f>
        <x:v>0</x:v>
      </x:c>
      <x:c r="BE164" s="180" t="n">
        <x:f>IF(BD164&lt;=0,0,BD164*IFERROR(INDEX(Inputs!$E$15:$E$24,MATCH(9,Inputs!$K$15:$K$24,0)),0)/12)</x:f>
        <x:v>0</x:v>
      </x:c>
      <x:c r="BF164" s="180" t="n">
        <x:f>MIN(BD164+BE164,IF(BD164&gt;0,IFERROR(INDEX(Inputs!$H$15:$H$24,MATCH(9,Inputs!$K$15:$K$24,0)),0),0))</x:f>
        <x:v>0</x:v>
      </x:c>
      <x:c r="BG164" s="180" t="n">
        <x:f>MAX(0,BD164+BE164-BF164)</x:f>
        <x:v>0</x:v>
      </x:c>
      <x:c r="BH164" s="180" t="n">
        <x:f>MIN(BG164,MAX(0,$G164-SUM(K164,Q164,W164,AC164,AI164,AO164,AU164,BA164)))</x:f>
        <x:v>0</x:v>
      </x:c>
      <x:c r="BI164" s="180" t="n">
        <x:f>MAX(0,BG164-BH164)</x:f>
        <x:v>0</x:v>
      </x:c>
      <x:c r="BJ164" s="180" t="n">
        <x:f>BO163</x:f>
        <x:v>0</x:v>
      </x:c>
      <x:c r="BK164" s="180" t="n">
        <x:f>IF(BJ164&lt;=0,0,BJ164*IFERROR(INDEX(Inputs!$E$15:$E$24,MATCH(10,Inputs!$K$15:$K$24,0)),0)/12)</x:f>
        <x:v>0</x:v>
      </x:c>
      <x:c r="BL164" s="180" t="n">
        <x:f>MIN(BJ164+BK164,IF(BJ164&gt;0,IFERROR(INDEX(Inputs!$H$15:$H$24,MATCH(10,Inputs!$K$15:$K$24,0)),0),0))</x:f>
        <x:v>0</x:v>
      </x:c>
      <x:c r="BM164" s="180" t="n">
        <x:f>MAX(0,BJ164+BK164-BL164)</x:f>
        <x:v>0</x:v>
      </x:c>
      <x:c r="BN164" s="180" t="n">
        <x:f>MIN(BM164,MAX(0,$G164-SUM(K164,Q164,W164,AC164,AI164,AO164,AU164,BA164,BG164)))</x:f>
        <x:v>0</x:v>
      </x:c>
      <x:c r="BO164" s="192" t="n">
        <x:f>MAX(0,BM164-BN164)</x:f>
        <x:v>0</x:v>
      </x:c>
    </x:row>
    <x:row r="165">
      <x:c r="A165" s="191" t="n">
        <x:f>158</x:f>
        <x:v>158</x:v>
      </x:c>
      <x:c r="B165" s="178" t="n">
        <x:f>EDATE(Inputs!$B$4,A165-1)</x:f>
        <x:v>50997</x:v>
      </x:c>
      <x:c r="C165" s="182" t="n">
        <x:f>SUM(H165,N165,T165,Z165,AF165,AL165,AR165,AX165,BD165,BJ165)</x:f>
        <x:v>0</x:v>
      </x:c>
      <x:c r="D165" s="182" t="n">
        <x:f>SUM(I165,O165,U165,AA165,AG165,AM165,AS165,AY165,BE165,BK165)</x:f>
        <x:v>0</x:v>
      </x:c>
      <x:c r="E165" s="182" t="n">
        <x:f>SUM(J165,P165,V165,AB165,AH165,AN165,AT165,AZ165,BF165,BL165)+SUM(L165,R165,X165,AD165,AJ165,AP165,AV165,BB165,BH165,BN165)</x:f>
        <x:v>0</x:v>
      </x:c>
      <x:c r="F165" s="182" t="n">
        <x:f>SUM(M165,S165,Y165,AE165,AK165,AQ165,AW165,BC165,BI165,BO165)</x:f>
        <x:v>0</x:v>
      </x:c>
      <x:c r="G165" s="182" t="n">
        <x:f>MAX(0,Inputs!$B$12-SUM(J165,P165,V165,AB165,AH165,AN165,AT165,AZ165,BF165,BL165))</x:f>
        <x:v>1150</x:v>
      </x:c>
      <x:c r="H165" s="180" t="n">
        <x:f>M164</x:f>
        <x:v>0</x:v>
      </x:c>
      <x:c r="I165" s="180" t="n">
        <x:f>IF(H165&lt;=0,0,H165*IFERROR(INDEX(Inputs!$E$15:$E$24,MATCH(1,Inputs!$K$15:$K$24,0)),0)/12)</x:f>
        <x:v>0</x:v>
      </x:c>
      <x:c r="J165" s="180" t="n">
        <x:f>MIN(H165+I165,IF(H165&gt;0,IFERROR(INDEX(Inputs!$H$15:$H$24,MATCH(1,Inputs!$K$15:$K$24,0)),0),0))</x:f>
        <x:v>0</x:v>
      </x:c>
      <x:c r="K165" s="180" t="n">
        <x:f>MAX(0,H165+I165-J165)</x:f>
        <x:v>0</x:v>
      </x:c>
      <x:c r="L165" s="180" t="n">
        <x:f>MIN(K165,MAX(0,$G165-0))</x:f>
        <x:v>0</x:v>
      </x:c>
      <x:c r="M165" s="180" t="n">
        <x:f>MAX(0,K165-L165)</x:f>
        <x:v>0</x:v>
      </x:c>
      <x:c r="N165" s="180" t="n">
        <x:f>S164</x:f>
        <x:v>0</x:v>
      </x:c>
      <x:c r="O165" s="180" t="n">
        <x:f>IF(N165&lt;=0,0,N165*IFERROR(INDEX(Inputs!$E$15:$E$24,MATCH(2,Inputs!$K$15:$K$24,0)),0)/12)</x:f>
        <x:v>0</x:v>
      </x:c>
      <x:c r="P165" s="180" t="n">
        <x:f>MIN(N165+O165,IF(N165&gt;0,IFERROR(INDEX(Inputs!$H$15:$H$24,MATCH(2,Inputs!$K$15:$K$24,0)),0),0))</x:f>
        <x:v>0</x:v>
      </x:c>
      <x:c r="Q165" s="180" t="n">
        <x:f>MAX(0,N165+O165-P165)</x:f>
        <x:v>0</x:v>
      </x:c>
      <x:c r="R165" s="180" t="n">
        <x:f>MIN(Q165,MAX(0,$G165-SUM(K165)))</x:f>
        <x:v>0</x:v>
      </x:c>
      <x:c r="S165" s="180" t="n">
        <x:f>MAX(0,Q165-R165)</x:f>
        <x:v>0</x:v>
      </x:c>
      <x:c r="T165" s="180" t="n">
        <x:f>Y164</x:f>
        <x:v>0</x:v>
      </x:c>
      <x:c r="U165" s="180" t="n">
        <x:f>IF(T165&lt;=0,0,T165*IFERROR(INDEX(Inputs!$E$15:$E$24,MATCH(3,Inputs!$K$15:$K$24,0)),0)/12)</x:f>
        <x:v>0</x:v>
      </x:c>
      <x:c r="V165" s="180" t="n">
        <x:f>MIN(T165+U165,IF(T165&gt;0,IFERROR(INDEX(Inputs!$H$15:$H$24,MATCH(3,Inputs!$K$15:$K$24,0)),0),0))</x:f>
        <x:v>0</x:v>
      </x:c>
      <x:c r="W165" s="180" t="n">
        <x:f>MAX(0,T165+U165-V165)</x:f>
        <x:v>0</x:v>
      </x:c>
      <x:c r="X165" s="180" t="n">
        <x:f>MIN(W165,MAX(0,$G165-SUM(K165,Q165)))</x:f>
        <x:v>0</x:v>
      </x:c>
      <x:c r="Y165" s="180" t="n">
        <x:f>MAX(0,W165-X165)</x:f>
        <x:v>0</x:v>
      </x:c>
      <x:c r="Z165" s="180" t="n">
        <x:f>AE164</x:f>
        <x:v>0</x:v>
      </x:c>
      <x:c r="AA165" s="180" t="n">
        <x:f>IF(Z165&lt;=0,0,Z165*IFERROR(INDEX(Inputs!$E$15:$E$24,MATCH(4,Inputs!$K$15:$K$24,0)),0)/12)</x:f>
        <x:v>0</x:v>
      </x:c>
      <x:c r="AB165" s="180" t="n">
        <x:f>MIN(Z165+AA165,IF(Z165&gt;0,IFERROR(INDEX(Inputs!$H$15:$H$24,MATCH(4,Inputs!$K$15:$K$24,0)),0),0))</x:f>
        <x:v>0</x:v>
      </x:c>
      <x:c r="AC165" s="180" t="n">
        <x:f>MAX(0,Z165+AA165-AB165)</x:f>
        <x:v>0</x:v>
      </x:c>
      <x:c r="AD165" s="180" t="n">
        <x:f>MIN(AC165,MAX(0,$G165-SUM(K165,Q165,W165)))</x:f>
        <x:v>0</x:v>
      </x:c>
      <x:c r="AE165" s="180" t="n">
        <x:f>MAX(0,AC165-AD165)</x:f>
        <x:v>0</x:v>
      </x:c>
      <x:c r="AF165" s="180" t="n">
        <x:f>AK164</x:f>
        <x:v>0</x:v>
      </x:c>
      <x:c r="AG165" s="180" t="n">
        <x:f>IF(AF165&lt;=0,0,AF165*IFERROR(INDEX(Inputs!$E$15:$E$24,MATCH(5,Inputs!$K$15:$K$24,0)),0)/12)</x:f>
        <x:v>0</x:v>
      </x:c>
      <x:c r="AH165" s="180" t="n">
        <x:f>MIN(AF165+AG165,IF(AF165&gt;0,IFERROR(INDEX(Inputs!$H$15:$H$24,MATCH(5,Inputs!$K$15:$K$24,0)),0),0))</x:f>
        <x:v>0</x:v>
      </x:c>
      <x:c r="AI165" s="180" t="n">
        <x:f>MAX(0,AF165+AG165-AH165)</x:f>
        <x:v>0</x:v>
      </x:c>
      <x:c r="AJ165" s="180" t="n">
        <x:f>MIN(AI165,MAX(0,$G165-SUM(K165,Q165,W165,AC165)))</x:f>
        <x:v>0</x:v>
      </x:c>
      <x:c r="AK165" s="180" t="n">
        <x:f>MAX(0,AI165-AJ165)</x:f>
        <x:v>0</x:v>
      </x:c>
      <x:c r="AL165" s="180" t="n">
        <x:f>AQ164</x:f>
        <x:v>0</x:v>
      </x:c>
      <x:c r="AM165" s="180" t="n">
        <x:f>IF(AL165&lt;=0,0,AL165*IFERROR(INDEX(Inputs!$E$15:$E$24,MATCH(6,Inputs!$K$15:$K$24,0)),0)/12)</x:f>
        <x:v>0</x:v>
      </x:c>
      <x:c r="AN165" s="180" t="n">
        <x:f>MIN(AL165+AM165,IF(AL165&gt;0,IFERROR(INDEX(Inputs!$H$15:$H$24,MATCH(6,Inputs!$K$15:$K$24,0)),0),0))</x:f>
        <x:v>0</x:v>
      </x:c>
      <x:c r="AO165" s="180" t="n">
        <x:f>MAX(0,AL165+AM165-AN165)</x:f>
        <x:v>0</x:v>
      </x:c>
      <x:c r="AP165" s="180" t="n">
        <x:f>MIN(AO165,MAX(0,$G165-SUM(K165,Q165,W165,AC165,AI165)))</x:f>
        <x:v>0</x:v>
      </x:c>
      <x:c r="AQ165" s="180" t="n">
        <x:f>MAX(0,AO165-AP165)</x:f>
        <x:v>0</x:v>
      </x:c>
      <x:c r="AR165" s="180" t="n">
        <x:f>AW164</x:f>
        <x:v>0</x:v>
      </x:c>
      <x:c r="AS165" s="180" t="n">
        <x:f>IF(AR165&lt;=0,0,AR165*IFERROR(INDEX(Inputs!$E$15:$E$24,MATCH(7,Inputs!$K$15:$K$24,0)),0)/12)</x:f>
        <x:v>0</x:v>
      </x:c>
      <x:c r="AT165" s="180" t="n">
        <x:f>MIN(AR165+AS165,IF(AR165&gt;0,IFERROR(INDEX(Inputs!$H$15:$H$24,MATCH(7,Inputs!$K$15:$K$24,0)),0),0))</x:f>
        <x:v>0</x:v>
      </x:c>
      <x:c r="AU165" s="180" t="n">
        <x:f>MAX(0,AR165+AS165-AT165)</x:f>
        <x:v>0</x:v>
      </x:c>
      <x:c r="AV165" s="180" t="n">
        <x:f>MIN(AU165,MAX(0,$G165-SUM(K165,Q165,W165,AC165,AI165,AO165)))</x:f>
        <x:v>0</x:v>
      </x:c>
      <x:c r="AW165" s="180" t="n">
        <x:f>MAX(0,AU165-AV165)</x:f>
        <x:v>0</x:v>
      </x:c>
      <x:c r="AX165" s="180" t="n">
        <x:f>BC164</x:f>
        <x:v>0</x:v>
      </x:c>
      <x:c r="AY165" s="180" t="n">
        <x:f>IF(AX165&lt;=0,0,AX165*IFERROR(INDEX(Inputs!$E$15:$E$24,MATCH(8,Inputs!$K$15:$K$24,0)),0)/12)</x:f>
        <x:v>0</x:v>
      </x:c>
      <x:c r="AZ165" s="180" t="n">
        <x:f>MIN(AX165+AY165,IF(AX165&gt;0,IFERROR(INDEX(Inputs!$H$15:$H$24,MATCH(8,Inputs!$K$15:$K$24,0)),0),0))</x:f>
        <x:v>0</x:v>
      </x:c>
      <x:c r="BA165" s="180" t="n">
        <x:f>MAX(0,AX165+AY165-AZ165)</x:f>
        <x:v>0</x:v>
      </x:c>
      <x:c r="BB165" s="180" t="n">
        <x:f>MIN(BA165,MAX(0,$G165-SUM(K165,Q165,W165,AC165,AI165,AO165,AU165)))</x:f>
        <x:v>0</x:v>
      </x:c>
      <x:c r="BC165" s="180" t="n">
        <x:f>MAX(0,BA165-BB165)</x:f>
        <x:v>0</x:v>
      </x:c>
      <x:c r="BD165" s="180" t="n">
        <x:f>BI164</x:f>
        <x:v>0</x:v>
      </x:c>
      <x:c r="BE165" s="180" t="n">
        <x:f>IF(BD165&lt;=0,0,BD165*IFERROR(INDEX(Inputs!$E$15:$E$24,MATCH(9,Inputs!$K$15:$K$24,0)),0)/12)</x:f>
        <x:v>0</x:v>
      </x:c>
      <x:c r="BF165" s="180" t="n">
        <x:f>MIN(BD165+BE165,IF(BD165&gt;0,IFERROR(INDEX(Inputs!$H$15:$H$24,MATCH(9,Inputs!$K$15:$K$24,0)),0),0))</x:f>
        <x:v>0</x:v>
      </x:c>
      <x:c r="BG165" s="180" t="n">
        <x:f>MAX(0,BD165+BE165-BF165)</x:f>
        <x:v>0</x:v>
      </x:c>
      <x:c r="BH165" s="180" t="n">
        <x:f>MIN(BG165,MAX(0,$G165-SUM(K165,Q165,W165,AC165,AI165,AO165,AU165,BA165)))</x:f>
        <x:v>0</x:v>
      </x:c>
      <x:c r="BI165" s="180" t="n">
        <x:f>MAX(0,BG165-BH165)</x:f>
        <x:v>0</x:v>
      </x:c>
      <x:c r="BJ165" s="180" t="n">
        <x:f>BO164</x:f>
        <x:v>0</x:v>
      </x:c>
      <x:c r="BK165" s="180" t="n">
        <x:f>IF(BJ165&lt;=0,0,BJ165*IFERROR(INDEX(Inputs!$E$15:$E$24,MATCH(10,Inputs!$K$15:$K$24,0)),0)/12)</x:f>
        <x:v>0</x:v>
      </x:c>
      <x:c r="BL165" s="180" t="n">
        <x:f>MIN(BJ165+BK165,IF(BJ165&gt;0,IFERROR(INDEX(Inputs!$H$15:$H$24,MATCH(10,Inputs!$K$15:$K$24,0)),0),0))</x:f>
        <x:v>0</x:v>
      </x:c>
      <x:c r="BM165" s="180" t="n">
        <x:f>MAX(0,BJ165+BK165-BL165)</x:f>
        <x:v>0</x:v>
      </x:c>
      <x:c r="BN165" s="180" t="n">
        <x:f>MIN(BM165,MAX(0,$G165-SUM(K165,Q165,W165,AC165,AI165,AO165,AU165,BA165,BG165)))</x:f>
        <x:v>0</x:v>
      </x:c>
      <x:c r="BO165" s="192" t="n">
        <x:f>MAX(0,BM165-BN165)</x:f>
        <x:v>0</x:v>
      </x:c>
    </x:row>
    <x:row r="166">
      <x:c r="A166" s="191" t="n">
        <x:f>159</x:f>
        <x:v>159</x:v>
      </x:c>
      <x:c r="B166" s="178" t="n">
        <x:f>EDATE(Inputs!$B$4,A166-1)</x:f>
        <x:v>51028</x:v>
      </x:c>
      <x:c r="C166" s="182" t="n">
        <x:f>SUM(H166,N166,T166,Z166,AF166,AL166,AR166,AX166,BD166,BJ166)</x:f>
        <x:v>0</x:v>
      </x:c>
      <x:c r="D166" s="182" t="n">
        <x:f>SUM(I166,O166,U166,AA166,AG166,AM166,AS166,AY166,BE166,BK166)</x:f>
        <x:v>0</x:v>
      </x:c>
      <x:c r="E166" s="182" t="n">
        <x:f>SUM(J166,P166,V166,AB166,AH166,AN166,AT166,AZ166,BF166,BL166)+SUM(L166,R166,X166,AD166,AJ166,AP166,AV166,BB166,BH166,BN166)</x:f>
        <x:v>0</x:v>
      </x:c>
      <x:c r="F166" s="182" t="n">
        <x:f>SUM(M166,S166,Y166,AE166,AK166,AQ166,AW166,BC166,BI166,BO166)</x:f>
        <x:v>0</x:v>
      </x:c>
      <x:c r="G166" s="182" t="n">
        <x:f>MAX(0,Inputs!$B$12-SUM(J166,P166,V166,AB166,AH166,AN166,AT166,AZ166,BF166,BL166))</x:f>
        <x:v>1150</x:v>
      </x:c>
      <x:c r="H166" s="180" t="n">
        <x:f>M165</x:f>
        <x:v>0</x:v>
      </x:c>
      <x:c r="I166" s="180" t="n">
        <x:f>IF(H166&lt;=0,0,H166*IFERROR(INDEX(Inputs!$E$15:$E$24,MATCH(1,Inputs!$K$15:$K$24,0)),0)/12)</x:f>
        <x:v>0</x:v>
      </x:c>
      <x:c r="J166" s="180" t="n">
        <x:f>MIN(H166+I166,IF(H166&gt;0,IFERROR(INDEX(Inputs!$H$15:$H$24,MATCH(1,Inputs!$K$15:$K$24,0)),0),0))</x:f>
        <x:v>0</x:v>
      </x:c>
      <x:c r="K166" s="180" t="n">
        <x:f>MAX(0,H166+I166-J166)</x:f>
        <x:v>0</x:v>
      </x:c>
      <x:c r="L166" s="180" t="n">
        <x:f>MIN(K166,MAX(0,$G166-0))</x:f>
        <x:v>0</x:v>
      </x:c>
      <x:c r="M166" s="180" t="n">
        <x:f>MAX(0,K166-L166)</x:f>
        <x:v>0</x:v>
      </x:c>
      <x:c r="N166" s="180" t="n">
        <x:f>S165</x:f>
        <x:v>0</x:v>
      </x:c>
      <x:c r="O166" s="180" t="n">
        <x:f>IF(N166&lt;=0,0,N166*IFERROR(INDEX(Inputs!$E$15:$E$24,MATCH(2,Inputs!$K$15:$K$24,0)),0)/12)</x:f>
        <x:v>0</x:v>
      </x:c>
      <x:c r="P166" s="180" t="n">
        <x:f>MIN(N166+O166,IF(N166&gt;0,IFERROR(INDEX(Inputs!$H$15:$H$24,MATCH(2,Inputs!$K$15:$K$24,0)),0),0))</x:f>
        <x:v>0</x:v>
      </x:c>
      <x:c r="Q166" s="180" t="n">
        <x:f>MAX(0,N166+O166-P166)</x:f>
        <x:v>0</x:v>
      </x:c>
      <x:c r="R166" s="180" t="n">
        <x:f>MIN(Q166,MAX(0,$G166-SUM(K166)))</x:f>
        <x:v>0</x:v>
      </x:c>
      <x:c r="S166" s="180" t="n">
        <x:f>MAX(0,Q166-R166)</x:f>
        <x:v>0</x:v>
      </x:c>
      <x:c r="T166" s="180" t="n">
        <x:f>Y165</x:f>
        <x:v>0</x:v>
      </x:c>
      <x:c r="U166" s="180" t="n">
        <x:f>IF(T166&lt;=0,0,T166*IFERROR(INDEX(Inputs!$E$15:$E$24,MATCH(3,Inputs!$K$15:$K$24,0)),0)/12)</x:f>
        <x:v>0</x:v>
      </x:c>
      <x:c r="V166" s="180" t="n">
        <x:f>MIN(T166+U166,IF(T166&gt;0,IFERROR(INDEX(Inputs!$H$15:$H$24,MATCH(3,Inputs!$K$15:$K$24,0)),0),0))</x:f>
        <x:v>0</x:v>
      </x:c>
      <x:c r="W166" s="180" t="n">
        <x:f>MAX(0,T166+U166-V166)</x:f>
        <x:v>0</x:v>
      </x:c>
      <x:c r="X166" s="180" t="n">
        <x:f>MIN(W166,MAX(0,$G166-SUM(K166,Q166)))</x:f>
        <x:v>0</x:v>
      </x:c>
      <x:c r="Y166" s="180" t="n">
        <x:f>MAX(0,W166-X166)</x:f>
        <x:v>0</x:v>
      </x:c>
      <x:c r="Z166" s="180" t="n">
        <x:f>AE165</x:f>
        <x:v>0</x:v>
      </x:c>
      <x:c r="AA166" s="180" t="n">
        <x:f>IF(Z166&lt;=0,0,Z166*IFERROR(INDEX(Inputs!$E$15:$E$24,MATCH(4,Inputs!$K$15:$K$24,0)),0)/12)</x:f>
        <x:v>0</x:v>
      </x:c>
      <x:c r="AB166" s="180" t="n">
        <x:f>MIN(Z166+AA166,IF(Z166&gt;0,IFERROR(INDEX(Inputs!$H$15:$H$24,MATCH(4,Inputs!$K$15:$K$24,0)),0),0))</x:f>
        <x:v>0</x:v>
      </x:c>
      <x:c r="AC166" s="180" t="n">
        <x:f>MAX(0,Z166+AA166-AB166)</x:f>
        <x:v>0</x:v>
      </x:c>
      <x:c r="AD166" s="180" t="n">
        <x:f>MIN(AC166,MAX(0,$G166-SUM(K166,Q166,W166)))</x:f>
        <x:v>0</x:v>
      </x:c>
      <x:c r="AE166" s="180" t="n">
        <x:f>MAX(0,AC166-AD166)</x:f>
        <x:v>0</x:v>
      </x:c>
      <x:c r="AF166" s="180" t="n">
        <x:f>AK165</x:f>
        <x:v>0</x:v>
      </x:c>
      <x:c r="AG166" s="180" t="n">
        <x:f>IF(AF166&lt;=0,0,AF166*IFERROR(INDEX(Inputs!$E$15:$E$24,MATCH(5,Inputs!$K$15:$K$24,0)),0)/12)</x:f>
        <x:v>0</x:v>
      </x:c>
      <x:c r="AH166" s="180" t="n">
        <x:f>MIN(AF166+AG166,IF(AF166&gt;0,IFERROR(INDEX(Inputs!$H$15:$H$24,MATCH(5,Inputs!$K$15:$K$24,0)),0),0))</x:f>
        <x:v>0</x:v>
      </x:c>
      <x:c r="AI166" s="180" t="n">
        <x:f>MAX(0,AF166+AG166-AH166)</x:f>
        <x:v>0</x:v>
      </x:c>
      <x:c r="AJ166" s="180" t="n">
        <x:f>MIN(AI166,MAX(0,$G166-SUM(K166,Q166,W166,AC166)))</x:f>
        <x:v>0</x:v>
      </x:c>
      <x:c r="AK166" s="180" t="n">
        <x:f>MAX(0,AI166-AJ166)</x:f>
        <x:v>0</x:v>
      </x:c>
      <x:c r="AL166" s="180" t="n">
        <x:f>AQ165</x:f>
        <x:v>0</x:v>
      </x:c>
      <x:c r="AM166" s="180" t="n">
        <x:f>IF(AL166&lt;=0,0,AL166*IFERROR(INDEX(Inputs!$E$15:$E$24,MATCH(6,Inputs!$K$15:$K$24,0)),0)/12)</x:f>
        <x:v>0</x:v>
      </x:c>
      <x:c r="AN166" s="180" t="n">
        <x:f>MIN(AL166+AM166,IF(AL166&gt;0,IFERROR(INDEX(Inputs!$H$15:$H$24,MATCH(6,Inputs!$K$15:$K$24,0)),0),0))</x:f>
        <x:v>0</x:v>
      </x:c>
      <x:c r="AO166" s="180" t="n">
        <x:f>MAX(0,AL166+AM166-AN166)</x:f>
        <x:v>0</x:v>
      </x:c>
      <x:c r="AP166" s="180" t="n">
        <x:f>MIN(AO166,MAX(0,$G166-SUM(K166,Q166,W166,AC166,AI166)))</x:f>
        <x:v>0</x:v>
      </x:c>
      <x:c r="AQ166" s="180" t="n">
        <x:f>MAX(0,AO166-AP166)</x:f>
        <x:v>0</x:v>
      </x:c>
      <x:c r="AR166" s="180" t="n">
        <x:f>AW165</x:f>
        <x:v>0</x:v>
      </x:c>
      <x:c r="AS166" s="180" t="n">
        <x:f>IF(AR166&lt;=0,0,AR166*IFERROR(INDEX(Inputs!$E$15:$E$24,MATCH(7,Inputs!$K$15:$K$24,0)),0)/12)</x:f>
        <x:v>0</x:v>
      </x:c>
      <x:c r="AT166" s="180" t="n">
        <x:f>MIN(AR166+AS166,IF(AR166&gt;0,IFERROR(INDEX(Inputs!$H$15:$H$24,MATCH(7,Inputs!$K$15:$K$24,0)),0),0))</x:f>
        <x:v>0</x:v>
      </x:c>
      <x:c r="AU166" s="180" t="n">
        <x:f>MAX(0,AR166+AS166-AT166)</x:f>
        <x:v>0</x:v>
      </x:c>
      <x:c r="AV166" s="180" t="n">
        <x:f>MIN(AU166,MAX(0,$G166-SUM(K166,Q166,W166,AC166,AI166,AO166)))</x:f>
        <x:v>0</x:v>
      </x:c>
      <x:c r="AW166" s="180" t="n">
        <x:f>MAX(0,AU166-AV166)</x:f>
        <x:v>0</x:v>
      </x:c>
      <x:c r="AX166" s="180" t="n">
        <x:f>BC165</x:f>
        <x:v>0</x:v>
      </x:c>
      <x:c r="AY166" s="180" t="n">
        <x:f>IF(AX166&lt;=0,0,AX166*IFERROR(INDEX(Inputs!$E$15:$E$24,MATCH(8,Inputs!$K$15:$K$24,0)),0)/12)</x:f>
        <x:v>0</x:v>
      </x:c>
      <x:c r="AZ166" s="180" t="n">
        <x:f>MIN(AX166+AY166,IF(AX166&gt;0,IFERROR(INDEX(Inputs!$H$15:$H$24,MATCH(8,Inputs!$K$15:$K$24,0)),0),0))</x:f>
        <x:v>0</x:v>
      </x:c>
      <x:c r="BA166" s="180" t="n">
        <x:f>MAX(0,AX166+AY166-AZ166)</x:f>
        <x:v>0</x:v>
      </x:c>
      <x:c r="BB166" s="180" t="n">
        <x:f>MIN(BA166,MAX(0,$G166-SUM(K166,Q166,W166,AC166,AI166,AO166,AU166)))</x:f>
        <x:v>0</x:v>
      </x:c>
      <x:c r="BC166" s="180" t="n">
        <x:f>MAX(0,BA166-BB166)</x:f>
        <x:v>0</x:v>
      </x:c>
      <x:c r="BD166" s="180" t="n">
        <x:f>BI165</x:f>
        <x:v>0</x:v>
      </x:c>
      <x:c r="BE166" s="180" t="n">
        <x:f>IF(BD166&lt;=0,0,BD166*IFERROR(INDEX(Inputs!$E$15:$E$24,MATCH(9,Inputs!$K$15:$K$24,0)),0)/12)</x:f>
        <x:v>0</x:v>
      </x:c>
      <x:c r="BF166" s="180" t="n">
        <x:f>MIN(BD166+BE166,IF(BD166&gt;0,IFERROR(INDEX(Inputs!$H$15:$H$24,MATCH(9,Inputs!$K$15:$K$24,0)),0),0))</x:f>
        <x:v>0</x:v>
      </x:c>
      <x:c r="BG166" s="180" t="n">
        <x:f>MAX(0,BD166+BE166-BF166)</x:f>
        <x:v>0</x:v>
      </x:c>
      <x:c r="BH166" s="180" t="n">
        <x:f>MIN(BG166,MAX(0,$G166-SUM(K166,Q166,W166,AC166,AI166,AO166,AU166,BA166)))</x:f>
        <x:v>0</x:v>
      </x:c>
      <x:c r="BI166" s="180" t="n">
        <x:f>MAX(0,BG166-BH166)</x:f>
        <x:v>0</x:v>
      </x:c>
      <x:c r="BJ166" s="180" t="n">
        <x:f>BO165</x:f>
        <x:v>0</x:v>
      </x:c>
      <x:c r="BK166" s="180" t="n">
        <x:f>IF(BJ166&lt;=0,0,BJ166*IFERROR(INDEX(Inputs!$E$15:$E$24,MATCH(10,Inputs!$K$15:$K$24,0)),0)/12)</x:f>
        <x:v>0</x:v>
      </x:c>
      <x:c r="BL166" s="180" t="n">
        <x:f>MIN(BJ166+BK166,IF(BJ166&gt;0,IFERROR(INDEX(Inputs!$H$15:$H$24,MATCH(10,Inputs!$K$15:$K$24,0)),0),0))</x:f>
        <x:v>0</x:v>
      </x:c>
      <x:c r="BM166" s="180" t="n">
        <x:f>MAX(0,BJ166+BK166-BL166)</x:f>
        <x:v>0</x:v>
      </x:c>
      <x:c r="BN166" s="180" t="n">
        <x:f>MIN(BM166,MAX(0,$G166-SUM(K166,Q166,W166,AC166,AI166,AO166,AU166,BA166,BG166)))</x:f>
        <x:v>0</x:v>
      </x:c>
      <x:c r="BO166" s="192" t="n">
        <x:f>MAX(0,BM166-BN166)</x:f>
        <x:v>0</x:v>
      </x:c>
    </x:row>
    <x:row r="167">
      <x:c r="A167" s="191" t="n">
        <x:f>160</x:f>
        <x:v>160</x:v>
      </x:c>
      <x:c r="B167" s="178" t="n">
        <x:f>EDATE(Inputs!$B$4,A167-1)</x:f>
        <x:v>51058</x:v>
      </x:c>
      <x:c r="C167" s="182" t="n">
        <x:f>SUM(H167,N167,T167,Z167,AF167,AL167,AR167,AX167,BD167,BJ167)</x:f>
        <x:v>0</x:v>
      </x:c>
      <x:c r="D167" s="182" t="n">
        <x:f>SUM(I167,O167,U167,AA167,AG167,AM167,AS167,AY167,BE167,BK167)</x:f>
        <x:v>0</x:v>
      </x:c>
      <x:c r="E167" s="182" t="n">
        <x:f>SUM(J167,P167,V167,AB167,AH167,AN167,AT167,AZ167,BF167,BL167)+SUM(L167,R167,X167,AD167,AJ167,AP167,AV167,BB167,BH167,BN167)</x:f>
        <x:v>0</x:v>
      </x:c>
      <x:c r="F167" s="182" t="n">
        <x:f>SUM(M167,S167,Y167,AE167,AK167,AQ167,AW167,BC167,BI167,BO167)</x:f>
        <x:v>0</x:v>
      </x:c>
      <x:c r="G167" s="182" t="n">
        <x:f>MAX(0,Inputs!$B$12-SUM(J167,P167,V167,AB167,AH167,AN167,AT167,AZ167,BF167,BL167))</x:f>
        <x:v>1150</x:v>
      </x:c>
      <x:c r="H167" s="180" t="n">
        <x:f>M166</x:f>
        <x:v>0</x:v>
      </x:c>
      <x:c r="I167" s="180" t="n">
        <x:f>IF(H167&lt;=0,0,H167*IFERROR(INDEX(Inputs!$E$15:$E$24,MATCH(1,Inputs!$K$15:$K$24,0)),0)/12)</x:f>
        <x:v>0</x:v>
      </x:c>
      <x:c r="J167" s="180" t="n">
        <x:f>MIN(H167+I167,IF(H167&gt;0,IFERROR(INDEX(Inputs!$H$15:$H$24,MATCH(1,Inputs!$K$15:$K$24,0)),0),0))</x:f>
        <x:v>0</x:v>
      </x:c>
      <x:c r="K167" s="180" t="n">
        <x:f>MAX(0,H167+I167-J167)</x:f>
        <x:v>0</x:v>
      </x:c>
      <x:c r="L167" s="180" t="n">
        <x:f>MIN(K167,MAX(0,$G167-0))</x:f>
        <x:v>0</x:v>
      </x:c>
      <x:c r="M167" s="180" t="n">
        <x:f>MAX(0,K167-L167)</x:f>
        <x:v>0</x:v>
      </x:c>
      <x:c r="N167" s="180" t="n">
        <x:f>S166</x:f>
        <x:v>0</x:v>
      </x:c>
      <x:c r="O167" s="180" t="n">
        <x:f>IF(N167&lt;=0,0,N167*IFERROR(INDEX(Inputs!$E$15:$E$24,MATCH(2,Inputs!$K$15:$K$24,0)),0)/12)</x:f>
        <x:v>0</x:v>
      </x:c>
      <x:c r="P167" s="180" t="n">
        <x:f>MIN(N167+O167,IF(N167&gt;0,IFERROR(INDEX(Inputs!$H$15:$H$24,MATCH(2,Inputs!$K$15:$K$24,0)),0),0))</x:f>
        <x:v>0</x:v>
      </x:c>
      <x:c r="Q167" s="180" t="n">
        <x:f>MAX(0,N167+O167-P167)</x:f>
        <x:v>0</x:v>
      </x:c>
      <x:c r="R167" s="180" t="n">
        <x:f>MIN(Q167,MAX(0,$G167-SUM(K167)))</x:f>
        <x:v>0</x:v>
      </x:c>
      <x:c r="S167" s="180" t="n">
        <x:f>MAX(0,Q167-R167)</x:f>
        <x:v>0</x:v>
      </x:c>
      <x:c r="T167" s="180" t="n">
        <x:f>Y166</x:f>
        <x:v>0</x:v>
      </x:c>
      <x:c r="U167" s="180" t="n">
        <x:f>IF(T167&lt;=0,0,T167*IFERROR(INDEX(Inputs!$E$15:$E$24,MATCH(3,Inputs!$K$15:$K$24,0)),0)/12)</x:f>
        <x:v>0</x:v>
      </x:c>
      <x:c r="V167" s="180" t="n">
        <x:f>MIN(T167+U167,IF(T167&gt;0,IFERROR(INDEX(Inputs!$H$15:$H$24,MATCH(3,Inputs!$K$15:$K$24,0)),0),0))</x:f>
        <x:v>0</x:v>
      </x:c>
      <x:c r="W167" s="180" t="n">
        <x:f>MAX(0,T167+U167-V167)</x:f>
        <x:v>0</x:v>
      </x:c>
      <x:c r="X167" s="180" t="n">
        <x:f>MIN(W167,MAX(0,$G167-SUM(K167,Q167)))</x:f>
        <x:v>0</x:v>
      </x:c>
      <x:c r="Y167" s="180" t="n">
        <x:f>MAX(0,W167-X167)</x:f>
        <x:v>0</x:v>
      </x:c>
      <x:c r="Z167" s="180" t="n">
        <x:f>AE166</x:f>
        <x:v>0</x:v>
      </x:c>
      <x:c r="AA167" s="180" t="n">
        <x:f>IF(Z167&lt;=0,0,Z167*IFERROR(INDEX(Inputs!$E$15:$E$24,MATCH(4,Inputs!$K$15:$K$24,0)),0)/12)</x:f>
        <x:v>0</x:v>
      </x:c>
      <x:c r="AB167" s="180" t="n">
        <x:f>MIN(Z167+AA167,IF(Z167&gt;0,IFERROR(INDEX(Inputs!$H$15:$H$24,MATCH(4,Inputs!$K$15:$K$24,0)),0),0))</x:f>
        <x:v>0</x:v>
      </x:c>
      <x:c r="AC167" s="180" t="n">
        <x:f>MAX(0,Z167+AA167-AB167)</x:f>
        <x:v>0</x:v>
      </x:c>
      <x:c r="AD167" s="180" t="n">
        <x:f>MIN(AC167,MAX(0,$G167-SUM(K167,Q167,W167)))</x:f>
        <x:v>0</x:v>
      </x:c>
      <x:c r="AE167" s="180" t="n">
        <x:f>MAX(0,AC167-AD167)</x:f>
        <x:v>0</x:v>
      </x:c>
      <x:c r="AF167" s="180" t="n">
        <x:f>AK166</x:f>
        <x:v>0</x:v>
      </x:c>
      <x:c r="AG167" s="180" t="n">
        <x:f>IF(AF167&lt;=0,0,AF167*IFERROR(INDEX(Inputs!$E$15:$E$24,MATCH(5,Inputs!$K$15:$K$24,0)),0)/12)</x:f>
        <x:v>0</x:v>
      </x:c>
      <x:c r="AH167" s="180" t="n">
        <x:f>MIN(AF167+AG167,IF(AF167&gt;0,IFERROR(INDEX(Inputs!$H$15:$H$24,MATCH(5,Inputs!$K$15:$K$24,0)),0),0))</x:f>
        <x:v>0</x:v>
      </x:c>
      <x:c r="AI167" s="180" t="n">
        <x:f>MAX(0,AF167+AG167-AH167)</x:f>
        <x:v>0</x:v>
      </x:c>
      <x:c r="AJ167" s="180" t="n">
        <x:f>MIN(AI167,MAX(0,$G167-SUM(K167,Q167,W167,AC167)))</x:f>
        <x:v>0</x:v>
      </x:c>
      <x:c r="AK167" s="180" t="n">
        <x:f>MAX(0,AI167-AJ167)</x:f>
        <x:v>0</x:v>
      </x:c>
      <x:c r="AL167" s="180" t="n">
        <x:f>AQ166</x:f>
        <x:v>0</x:v>
      </x:c>
      <x:c r="AM167" s="180" t="n">
        <x:f>IF(AL167&lt;=0,0,AL167*IFERROR(INDEX(Inputs!$E$15:$E$24,MATCH(6,Inputs!$K$15:$K$24,0)),0)/12)</x:f>
        <x:v>0</x:v>
      </x:c>
      <x:c r="AN167" s="180" t="n">
        <x:f>MIN(AL167+AM167,IF(AL167&gt;0,IFERROR(INDEX(Inputs!$H$15:$H$24,MATCH(6,Inputs!$K$15:$K$24,0)),0),0))</x:f>
        <x:v>0</x:v>
      </x:c>
      <x:c r="AO167" s="180" t="n">
        <x:f>MAX(0,AL167+AM167-AN167)</x:f>
        <x:v>0</x:v>
      </x:c>
      <x:c r="AP167" s="180" t="n">
        <x:f>MIN(AO167,MAX(0,$G167-SUM(K167,Q167,W167,AC167,AI167)))</x:f>
        <x:v>0</x:v>
      </x:c>
      <x:c r="AQ167" s="180" t="n">
        <x:f>MAX(0,AO167-AP167)</x:f>
        <x:v>0</x:v>
      </x:c>
      <x:c r="AR167" s="180" t="n">
        <x:f>AW166</x:f>
        <x:v>0</x:v>
      </x:c>
      <x:c r="AS167" s="180" t="n">
        <x:f>IF(AR167&lt;=0,0,AR167*IFERROR(INDEX(Inputs!$E$15:$E$24,MATCH(7,Inputs!$K$15:$K$24,0)),0)/12)</x:f>
        <x:v>0</x:v>
      </x:c>
      <x:c r="AT167" s="180" t="n">
        <x:f>MIN(AR167+AS167,IF(AR167&gt;0,IFERROR(INDEX(Inputs!$H$15:$H$24,MATCH(7,Inputs!$K$15:$K$24,0)),0),0))</x:f>
        <x:v>0</x:v>
      </x:c>
      <x:c r="AU167" s="180" t="n">
        <x:f>MAX(0,AR167+AS167-AT167)</x:f>
        <x:v>0</x:v>
      </x:c>
      <x:c r="AV167" s="180" t="n">
        <x:f>MIN(AU167,MAX(0,$G167-SUM(K167,Q167,W167,AC167,AI167,AO167)))</x:f>
        <x:v>0</x:v>
      </x:c>
      <x:c r="AW167" s="180" t="n">
        <x:f>MAX(0,AU167-AV167)</x:f>
        <x:v>0</x:v>
      </x:c>
      <x:c r="AX167" s="180" t="n">
        <x:f>BC166</x:f>
        <x:v>0</x:v>
      </x:c>
      <x:c r="AY167" s="180" t="n">
        <x:f>IF(AX167&lt;=0,0,AX167*IFERROR(INDEX(Inputs!$E$15:$E$24,MATCH(8,Inputs!$K$15:$K$24,0)),0)/12)</x:f>
        <x:v>0</x:v>
      </x:c>
      <x:c r="AZ167" s="180" t="n">
        <x:f>MIN(AX167+AY167,IF(AX167&gt;0,IFERROR(INDEX(Inputs!$H$15:$H$24,MATCH(8,Inputs!$K$15:$K$24,0)),0),0))</x:f>
        <x:v>0</x:v>
      </x:c>
      <x:c r="BA167" s="180" t="n">
        <x:f>MAX(0,AX167+AY167-AZ167)</x:f>
        <x:v>0</x:v>
      </x:c>
      <x:c r="BB167" s="180" t="n">
        <x:f>MIN(BA167,MAX(0,$G167-SUM(K167,Q167,W167,AC167,AI167,AO167,AU167)))</x:f>
        <x:v>0</x:v>
      </x:c>
      <x:c r="BC167" s="180" t="n">
        <x:f>MAX(0,BA167-BB167)</x:f>
        <x:v>0</x:v>
      </x:c>
      <x:c r="BD167" s="180" t="n">
        <x:f>BI166</x:f>
        <x:v>0</x:v>
      </x:c>
      <x:c r="BE167" s="180" t="n">
        <x:f>IF(BD167&lt;=0,0,BD167*IFERROR(INDEX(Inputs!$E$15:$E$24,MATCH(9,Inputs!$K$15:$K$24,0)),0)/12)</x:f>
        <x:v>0</x:v>
      </x:c>
      <x:c r="BF167" s="180" t="n">
        <x:f>MIN(BD167+BE167,IF(BD167&gt;0,IFERROR(INDEX(Inputs!$H$15:$H$24,MATCH(9,Inputs!$K$15:$K$24,0)),0),0))</x:f>
        <x:v>0</x:v>
      </x:c>
      <x:c r="BG167" s="180" t="n">
        <x:f>MAX(0,BD167+BE167-BF167)</x:f>
        <x:v>0</x:v>
      </x:c>
      <x:c r="BH167" s="180" t="n">
        <x:f>MIN(BG167,MAX(0,$G167-SUM(K167,Q167,W167,AC167,AI167,AO167,AU167,BA167)))</x:f>
        <x:v>0</x:v>
      </x:c>
      <x:c r="BI167" s="180" t="n">
        <x:f>MAX(0,BG167-BH167)</x:f>
        <x:v>0</x:v>
      </x:c>
      <x:c r="BJ167" s="180" t="n">
        <x:f>BO166</x:f>
        <x:v>0</x:v>
      </x:c>
      <x:c r="BK167" s="180" t="n">
        <x:f>IF(BJ167&lt;=0,0,BJ167*IFERROR(INDEX(Inputs!$E$15:$E$24,MATCH(10,Inputs!$K$15:$K$24,0)),0)/12)</x:f>
        <x:v>0</x:v>
      </x:c>
      <x:c r="BL167" s="180" t="n">
        <x:f>MIN(BJ167+BK167,IF(BJ167&gt;0,IFERROR(INDEX(Inputs!$H$15:$H$24,MATCH(10,Inputs!$K$15:$K$24,0)),0),0))</x:f>
        <x:v>0</x:v>
      </x:c>
      <x:c r="BM167" s="180" t="n">
        <x:f>MAX(0,BJ167+BK167-BL167)</x:f>
        <x:v>0</x:v>
      </x:c>
      <x:c r="BN167" s="180" t="n">
        <x:f>MIN(BM167,MAX(0,$G167-SUM(K167,Q167,W167,AC167,AI167,AO167,AU167,BA167,BG167)))</x:f>
        <x:v>0</x:v>
      </x:c>
      <x:c r="BO167" s="192" t="n">
        <x:f>MAX(0,BM167-BN167)</x:f>
        <x:v>0</x:v>
      </x:c>
    </x:row>
    <x:row r="168">
      <x:c r="A168" s="191" t="n">
        <x:f>161</x:f>
        <x:v>161</x:v>
      </x:c>
      <x:c r="B168" s="178" t="n">
        <x:f>EDATE(Inputs!$B$4,A168-1)</x:f>
        <x:v>51089</x:v>
      </x:c>
      <x:c r="C168" s="182" t="n">
        <x:f>SUM(H168,N168,T168,Z168,AF168,AL168,AR168,AX168,BD168,BJ168)</x:f>
        <x:v>0</x:v>
      </x:c>
      <x:c r="D168" s="182" t="n">
        <x:f>SUM(I168,O168,U168,AA168,AG168,AM168,AS168,AY168,BE168,BK168)</x:f>
        <x:v>0</x:v>
      </x:c>
      <x:c r="E168" s="182" t="n">
        <x:f>SUM(J168,P168,V168,AB168,AH168,AN168,AT168,AZ168,BF168,BL168)+SUM(L168,R168,X168,AD168,AJ168,AP168,AV168,BB168,BH168,BN168)</x:f>
        <x:v>0</x:v>
      </x:c>
      <x:c r="F168" s="182" t="n">
        <x:f>SUM(M168,S168,Y168,AE168,AK168,AQ168,AW168,BC168,BI168,BO168)</x:f>
        <x:v>0</x:v>
      </x:c>
      <x:c r="G168" s="182" t="n">
        <x:f>MAX(0,Inputs!$B$12-SUM(J168,P168,V168,AB168,AH168,AN168,AT168,AZ168,BF168,BL168))</x:f>
        <x:v>1150</x:v>
      </x:c>
      <x:c r="H168" s="180" t="n">
        <x:f>M167</x:f>
        <x:v>0</x:v>
      </x:c>
      <x:c r="I168" s="180" t="n">
        <x:f>IF(H168&lt;=0,0,H168*IFERROR(INDEX(Inputs!$E$15:$E$24,MATCH(1,Inputs!$K$15:$K$24,0)),0)/12)</x:f>
        <x:v>0</x:v>
      </x:c>
      <x:c r="J168" s="180" t="n">
        <x:f>MIN(H168+I168,IF(H168&gt;0,IFERROR(INDEX(Inputs!$H$15:$H$24,MATCH(1,Inputs!$K$15:$K$24,0)),0),0))</x:f>
        <x:v>0</x:v>
      </x:c>
      <x:c r="K168" s="180" t="n">
        <x:f>MAX(0,H168+I168-J168)</x:f>
        <x:v>0</x:v>
      </x:c>
      <x:c r="L168" s="180" t="n">
        <x:f>MIN(K168,MAX(0,$G168-0))</x:f>
        <x:v>0</x:v>
      </x:c>
      <x:c r="M168" s="180" t="n">
        <x:f>MAX(0,K168-L168)</x:f>
        <x:v>0</x:v>
      </x:c>
      <x:c r="N168" s="180" t="n">
        <x:f>S167</x:f>
        <x:v>0</x:v>
      </x:c>
      <x:c r="O168" s="180" t="n">
        <x:f>IF(N168&lt;=0,0,N168*IFERROR(INDEX(Inputs!$E$15:$E$24,MATCH(2,Inputs!$K$15:$K$24,0)),0)/12)</x:f>
        <x:v>0</x:v>
      </x:c>
      <x:c r="P168" s="180" t="n">
        <x:f>MIN(N168+O168,IF(N168&gt;0,IFERROR(INDEX(Inputs!$H$15:$H$24,MATCH(2,Inputs!$K$15:$K$24,0)),0),0))</x:f>
        <x:v>0</x:v>
      </x:c>
      <x:c r="Q168" s="180" t="n">
        <x:f>MAX(0,N168+O168-P168)</x:f>
        <x:v>0</x:v>
      </x:c>
      <x:c r="R168" s="180" t="n">
        <x:f>MIN(Q168,MAX(0,$G168-SUM(K168)))</x:f>
        <x:v>0</x:v>
      </x:c>
      <x:c r="S168" s="180" t="n">
        <x:f>MAX(0,Q168-R168)</x:f>
        <x:v>0</x:v>
      </x:c>
      <x:c r="T168" s="180" t="n">
        <x:f>Y167</x:f>
        <x:v>0</x:v>
      </x:c>
      <x:c r="U168" s="180" t="n">
        <x:f>IF(T168&lt;=0,0,T168*IFERROR(INDEX(Inputs!$E$15:$E$24,MATCH(3,Inputs!$K$15:$K$24,0)),0)/12)</x:f>
        <x:v>0</x:v>
      </x:c>
      <x:c r="V168" s="180" t="n">
        <x:f>MIN(T168+U168,IF(T168&gt;0,IFERROR(INDEX(Inputs!$H$15:$H$24,MATCH(3,Inputs!$K$15:$K$24,0)),0),0))</x:f>
        <x:v>0</x:v>
      </x:c>
      <x:c r="W168" s="180" t="n">
        <x:f>MAX(0,T168+U168-V168)</x:f>
        <x:v>0</x:v>
      </x:c>
      <x:c r="X168" s="180" t="n">
        <x:f>MIN(W168,MAX(0,$G168-SUM(K168,Q168)))</x:f>
        <x:v>0</x:v>
      </x:c>
      <x:c r="Y168" s="180" t="n">
        <x:f>MAX(0,W168-X168)</x:f>
        <x:v>0</x:v>
      </x:c>
      <x:c r="Z168" s="180" t="n">
        <x:f>AE167</x:f>
        <x:v>0</x:v>
      </x:c>
      <x:c r="AA168" s="180" t="n">
        <x:f>IF(Z168&lt;=0,0,Z168*IFERROR(INDEX(Inputs!$E$15:$E$24,MATCH(4,Inputs!$K$15:$K$24,0)),0)/12)</x:f>
        <x:v>0</x:v>
      </x:c>
      <x:c r="AB168" s="180" t="n">
        <x:f>MIN(Z168+AA168,IF(Z168&gt;0,IFERROR(INDEX(Inputs!$H$15:$H$24,MATCH(4,Inputs!$K$15:$K$24,0)),0),0))</x:f>
        <x:v>0</x:v>
      </x:c>
      <x:c r="AC168" s="180" t="n">
        <x:f>MAX(0,Z168+AA168-AB168)</x:f>
        <x:v>0</x:v>
      </x:c>
      <x:c r="AD168" s="180" t="n">
        <x:f>MIN(AC168,MAX(0,$G168-SUM(K168,Q168,W168)))</x:f>
        <x:v>0</x:v>
      </x:c>
      <x:c r="AE168" s="180" t="n">
        <x:f>MAX(0,AC168-AD168)</x:f>
        <x:v>0</x:v>
      </x:c>
      <x:c r="AF168" s="180" t="n">
        <x:f>AK167</x:f>
        <x:v>0</x:v>
      </x:c>
      <x:c r="AG168" s="180" t="n">
        <x:f>IF(AF168&lt;=0,0,AF168*IFERROR(INDEX(Inputs!$E$15:$E$24,MATCH(5,Inputs!$K$15:$K$24,0)),0)/12)</x:f>
        <x:v>0</x:v>
      </x:c>
      <x:c r="AH168" s="180" t="n">
        <x:f>MIN(AF168+AG168,IF(AF168&gt;0,IFERROR(INDEX(Inputs!$H$15:$H$24,MATCH(5,Inputs!$K$15:$K$24,0)),0),0))</x:f>
        <x:v>0</x:v>
      </x:c>
      <x:c r="AI168" s="180" t="n">
        <x:f>MAX(0,AF168+AG168-AH168)</x:f>
        <x:v>0</x:v>
      </x:c>
      <x:c r="AJ168" s="180" t="n">
        <x:f>MIN(AI168,MAX(0,$G168-SUM(K168,Q168,W168,AC168)))</x:f>
        <x:v>0</x:v>
      </x:c>
      <x:c r="AK168" s="180" t="n">
        <x:f>MAX(0,AI168-AJ168)</x:f>
        <x:v>0</x:v>
      </x:c>
      <x:c r="AL168" s="180" t="n">
        <x:f>AQ167</x:f>
        <x:v>0</x:v>
      </x:c>
      <x:c r="AM168" s="180" t="n">
        <x:f>IF(AL168&lt;=0,0,AL168*IFERROR(INDEX(Inputs!$E$15:$E$24,MATCH(6,Inputs!$K$15:$K$24,0)),0)/12)</x:f>
        <x:v>0</x:v>
      </x:c>
      <x:c r="AN168" s="180" t="n">
        <x:f>MIN(AL168+AM168,IF(AL168&gt;0,IFERROR(INDEX(Inputs!$H$15:$H$24,MATCH(6,Inputs!$K$15:$K$24,0)),0),0))</x:f>
        <x:v>0</x:v>
      </x:c>
      <x:c r="AO168" s="180" t="n">
        <x:f>MAX(0,AL168+AM168-AN168)</x:f>
        <x:v>0</x:v>
      </x:c>
      <x:c r="AP168" s="180" t="n">
        <x:f>MIN(AO168,MAX(0,$G168-SUM(K168,Q168,W168,AC168,AI168)))</x:f>
        <x:v>0</x:v>
      </x:c>
      <x:c r="AQ168" s="180" t="n">
        <x:f>MAX(0,AO168-AP168)</x:f>
        <x:v>0</x:v>
      </x:c>
      <x:c r="AR168" s="180" t="n">
        <x:f>AW167</x:f>
        <x:v>0</x:v>
      </x:c>
      <x:c r="AS168" s="180" t="n">
        <x:f>IF(AR168&lt;=0,0,AR168*IFERROR(INDEX(Inputs!$E$15:$E$24,MATCH(7,Inputs!$K$15:$K$24,0)),0)/12)</x:f>
        <x:v>0</x:v>
      </x:c>
      <x:c r="AT168" s="180" t="n">
        <x:f>MIN(AR168+AS168,IF(AR168&gt;0,IFERROR(INDEX(Inputs!$H$15:$H$24,MATCH(7,Inputs!$K$15:$K$24,0)),0),0))</x:f>
        <x:v>0</x:v>
      </x:c>
      <x:c r="AU168" s="180" t="n">
        <x:f>MAX(0,AR168+AS168-AT168)</x:f>
        <x:v>0</x:v>
      </x:c>
      <x:c r="AV168" s="180" t="n">
        <x:f>MIN(AU168,MAX(0,$G168-SUM(K168,Q168,W168,AC168,AI168,AO168)))</x:f>
        <x:v>0</x:v>
      </x:c>
      <x:c r="AW168" s="180" t="n">
        <x:f>MAX(0,AU168-AV168)</x:f>
        <x:v>0</x:v>
      </x:c>
      <x:c r="AX168" s="180" t="n">
        <x:f>BC167</x:f>
        <x:v>0</x:v>
      </x:c>
      <x:c r="AY168" s="180" t="n">
        <x:f>IF(AX168&lt;=0,0,AX168*IFERROR(INDEX(Inputs!$E$15:$E$24,MATCH(8,Inputs!$K$15:$K$24,0)),0)/12)</x:f>
        <x:v>0</x:v>
      </x:c>
      <x:c r="AZ168" s="180" t="n">
        <x:f>MIN(AX168+AY168,IF(AX168&gt;0,IFERROR(INDEX(Inputs!$H$15:$H$24,MATCH(8,Inputs!$K$15:$K$24,0)),0),0))</x:f>
        <x:v>0</x:v>
      </x:c>
      <x:c r="BA168" s="180" t="n">
        <x:f>MAX(0,AX168+AY168-AZ168)</x:f>
        <x:v>0</x:v>
      </x:c>
      <x:c r="BB168" s="180" t="n">
        <x:f>MIN(BA168,MAX(0,$G168-SUM(K168,Q168,W168,AC168,AI168,AO168,AU168)))</x:f>
        <x:v>0</x:v>
      </x:c>
      <x:c r="BC168" s="180" t="n">
        <x:f>MAX(0,BA168-BB168)</x:f>
        <x:v>0</x:v>
      </x:c>
      <x:c r="BD168" s="180" t="n">
        <x:f>BI167</x:f>
        <x:v>0</x:v>
      </x:c>
      <x:c r="BE168" s="180" t="n">
        <x:f>IF(BD168&lt;=0,0,BD168*IFERROR(INDEX(Inputs!$E$15:$E$24,MATCH(9,Inputs!$K$15:$K$24,0)),0)/12)</x:f>
        <x:v>0</x:v>
      </x:c>
      <x:c r="BF168" s="180" t="n">
        <x:f>MIN(BD168+BE168,IF(BD168&gt;0,IFERROR(INDEX(Inputs!$H$15:$H$24,MATCH(9,Inputs!$K$15:$K$24,0)),0),0))</x:f>
        <x:v>0</x:v>
      </x:c>
      <x:c r="BG168" s="180" t="n">
        <x:f>MAX(0,BD168+BE168-BF168)</x:f>
        <x:v>0</x:v>
      </x:c>
      <x:c r="BH168" s="180" t="n">
        <x:f>MIN(BG168,MAX(0,$G168-SUM(K168,Q168,W168,AC168,AI168,AO168,AU168,BA168)))</x:f>
        <x:v>0</x:v>
      </x:c>
      <x:c r="BI168" s="180" t="n">
        <x:f>MAX(0,BG168-BH168)</x:f>
        <x:v>0</x:v>
      </x:c>
      <x:c r="BJ168" s="180" t="n">
        <x:f>BO167</x:f>
        <x:v>0</x:v>
      </x:c>
      <x:c r="BK168" s="180" t="n">
        <x:f>IF(BJ168&lt;=0,0,BJ168*IFERROR(INDEX(Inputs!$E$15:$E$24,MATCH(10,Inputs!$K$15:$K$24,0)),0)/12)</x:f>
        <x:v>0</x:v>
      </x:c>
      <x:c r="BL168" s="180" t="n">
        <x:f>MIN(BJ168+BK168,IF(BJ168&gt;0,IFERROR(INDEX(Inputs!$H$15:$H$24,MATCH(10,Inputs!$K$15:$K$24,0)),0),0))</x:f>
        <x:v>0</x:v>
      </x:c>
      <x:c r="BM168" s="180" t="n">
        <x:f>MAX(0,BJ168+BK168-BL168)</x:f>
        <x:v>0</x:v>
      </x:c>
      <x:c r="BN168" s="180" t="n">
        <x:f>MIN(BM168,MAX(0,$G168-SUM(K168,Q168,W168,AC168,AI168,AO168,AU168,BA168,BG168)))</x:f>
        <x:v>0</x:v>
      </x:c>
      <x:c r="BO168" s="192" t="n">
        <x:f>MAX(0,BM168-BN168)</x:f>
        <x:v>0</x:v>
      </x:c>
    </x:row>
    <x:row r="169">
      <x:c r="A169" s="191" t="n">
        <x:f>162</x:f>
        <x:v>162</x:v>
      </x:c>
      <x:c r="B169" s="178" t="n">
        <x:f>EDATE(Inputs!$B$4,A169-1)</x:f>
        <x:v>51119</x:v>
      </x:c>
      <x:c r="C169" s="182" t="n">
        <x:f>SUM(H169,N169,T169,Z169,AF169,AL169,AR169,AX169,BD169,BJ169)</x:f>
        <x:v>0</x:v>
      </x:c>
      <x:c r="D169" s="182" t="n">
        <x:f>SUM(I169,O169,U169,AA169,AG169,AM169,AS169,AY169,BE169,BK169)</x:f>
        <x:v>0</x:v>
      </x:c>
      <x:c r="E169" s="182" t="n">
        <x:f>SUM(J169,P169,V169,AB169,AH169,AN169,AT169,AZ169,BF169,BL169)+SUM(L169,R169,X169,AD169,AJ169,AP169,AV169,BB169,BH169,BN169)</x:f>
        <x:v>0</x:v>
      </x:c>
      <x:c r="F169" s="182" t="n">
        <x:f>SUM(M169,S169,Y169,AE169,AK169,AQ169,AW169,BC169,BI169,BO169)</x:f>
        <x:v>0</x:v>
      </x:c>
      <x:c r="G169" s="182" t="n">
        <x:f>MAX(0,Inputs!$B$12-SUM(J169,P169,V169,AB169,AH169,AN169,AT169,AZ169,BF169,BL169))</x:f>
        <x:v>1150</x:v>
      </x:c>
      <x:c r="H169" s="180" t="n">
        <x:f>M168</x:f>
        <x:v>0</x:v>
      </x:c>
      <x:c r="I169" s="180" t="n">
        <x:f>IF(H169&lt;=0,0,H169*IFERROR(INDEX(Inputs!$E$15:$E$24,MATCH(1,Inputs!$K$15:$K$24,0)),0)/12)</x:f>
        <x:v>0</x:v>
      </x:c>
      <x:c r="J169" s="180" t="n">
        <x:f>MIN(H169+I169,IF(H169&gt;0,IFERROR(INDEX(Inputs!$H$15:$H$24,MATCH(1,Inputs!$K$15:$K$24,0)),0),0))</x:f>
        <x:v>0</x:v>
      </x:c>
      <x:c r="K169" s="180" t="n">
        <x:f>MAX(0,H169+I169-J169)</x:f>
        <x:v>0</x:v>
      </x:c>
      <x:c r="L169" s="180" t="n">
        <x:f>MIN(K169,MAX(0,$G169-0))</x:f>
        <x:v>0</x:v>
      </x:c>
      <x:c r="M169" s="180" t="n">
        <x:f>MAX(0,K169-L169)</x:f>
        <x:v>0</x:v>
      </x:c>
      <x:c r="N169" s="180" t="n">
        <x:f>S168</x:f>
        <x:v>0</x:v>
      </x:c>
      <x:c r="O169" s="180" t="n">
        <x:f>IF(N169&lt;=0,0,N169*IFERROR(INDEX(Inputs!$E$15:$E$24,MATCH(2,Inputs!$K$15:$K$24,0)),0)/12)</x:f>
        <x:v>0</x:v>
      </x:c>
      <x:c r="P169" s="180" t="n">
        <x:f>MIN(N169+O169,IF(N169&gt;0,IFERROR(INDEX(Inputs!$H$15:$H$24,MATCH(2,Inputs!$K$15:$K$24,0)),0),0))</x:f>
        <x:v>0</x:v>
      </x:c>
      <x:c r="Q169" s="180" t="n">
        <x:f>MAX(0,N169+O169-P169)</x:f>
        <x:v>0</x:v>
      </x:c>
      <x:c r="R169" s="180" t="n">
        <x:f>MIN(Q169,MAX(0,$G169-SUM(K169)))</x:f>
        <x:v>0</x:v>
      </x:c>
      <x:c r="S169" s="180" t="n">
        <x:f>MAX(0,Q169-R169)</x:f>
        <x:v>0</x:v>
      </x:c>
      <x:c r="T169" s="180" t="n">
        <x:f>Y168</x:f>
        <x:v>0</x:v>
      </x:c>
      <x:c r="U169" s="180" t="n">
        <x:f>IF(T169&lt;=0,0,T169*IFERROR(INDEX(Inputs!$E$15:$E$24,MATCH(3,Inputs!$K$15:$K$24,0)),0)/12)</x:f>
        <x:v>0</x:v>
      </x:c>
      <x:c r="V169" s="180" t="n">
        <x:f>MIN(T169+U169,IF(T169&gt;0,IFERROR(INDEX(Inputs!$H$15:$H$24,MATCH(3,Inputs!$K$15:$K$24,0)),0),0))</x:f>
        <x:v>0</x:v>
      </x:c>
      <x:c r="W169" s="180" t="n">
        <x:f>MAX(0,T169+U169-V169)</x:f>
        <x:v>0</x:v>
      </x:c>
      <x:c r="X169" s="180" t="n">
        <x:f>MIN(W169,MAX(0,$G169-SUM(K169,Q169)))</x:f>
        <x:v>0</x:v>
      </x:c>
      <x:c r="Y169" s="180" t="n">
        <x:f>MAX(0,W169-X169)</x:f>
        <x:v>0</x:v>
      </x:c>
      <x:c r="Z169" s="180" t="n">
        <x:f>AE168</x:f>
        <x:v>0</x:v>
      </x:c>
      <x:c r="AA169" s="180" t="n">
        <x:f>IF(Z169&lt;=0,0,Z169*IFERROR(INDEX(Inputs!$E$15:$E$24,MATCH(4,Inputs!$K$15:$K$24,0)),0)/12)</x:f>
        <x:v>0</x:v>
      </x:c>
      <x:c r="AB169" s="180" t="n">
        <x:f>MIN(Z169+AA169,IF(Z169&gt;0,IFERROR(INDEX(Inputs!$H$15:$H$24,MATCH(4,Inputs!$K$15:$K$24,0)),0),0))</x:f>
        <x:v>0</x:v>
      </x:c>
      <x:c r="AC169" s="180" t="n">
        <x:f>MAX(0,Z169+AA169-AB169)</x:f>
        <x:v>0</x:v>
      </x:c>
      <x:c r="AD169" s="180" t="n">
        <x:f>MIN(AC169,MAX(0,$G169-SUM(K169,Q169,W169)))</x:f>
        <x:v>0</x:v>
      </x:c>
      <x:c r="AE169" s="180" t="n">
        <x:f>MAX(0,AC169-AD169)</x:f>
        <x:v>0</x:v>
      </x:c>
      <x:c r="AF169" s="180" t="n">
        <x:f>AK168</x:f>
        <x:v>0</x:v>
      </x:c>
      <x:c r="AG169" s="180" t="n">
        <x:f>IF(AF169&lt;=0,0,AF169*IFERROR(INDEX(Inputs!$E$15:$E$24,MATCH(5,Inputs!$K$15:$K$24,0)),0)/12)</x:f>
        <x:v>0</x:v>
      </x:c>
      <x:c r="AH169" s="180" t="n">
        <x:f>MIN(AF169+AG169,IF(AF169&gt;0,IFERROR(INDEX(Inputs!$H$15:$H$24,MATCH(5,Inputs!$K$15:$K$24,0)),0),0))</x:f>
        <x:v>0</x:v>
      </x:c>
      <x:c r="AI169" s="180" t="n">
        <x:f>MAX(0,AF169+AG169-AH169)</x:f>
        <x:v>0</x:v>
      </x:c>
      <x:c r="AJ169" s="180" t="n">
        <x:f>MIN(AI169,MAX(0,$G169-SUM(K169,Q169,W169,AC169)))</x:f>
        <x:v>0</x:v>
      </x:c>
      <x:c r="AK169" s="180" t="n">
        <x:f>MAX(0,AI169-AJ169)</x:f>
        <x:v>0</x:v>
      </x:c>
      <x:c r="AL169" s="180" t="n">
        <x:f>AQ168</x:f>
        <x:v>0</x:v>
      </x:c>
      <x:c r="AM169" s="180" t="n">
        <x:f>IF(AL169&lt;=0,0,AL169*IFERROR(INDEX(Inputs!$E$15:$E$24,MATCH(6,Inputs!$K$15:$K$24,0)),0)/12)</x:f>
        <x:v>0</x:v>
      </x:c>
      <x:c r="AN169" s="180" t="n">
        <x:f>MIN(AL169+AM169,IF(AL169&gt;0,IFERROR(INDEX(Inputs!$H$15:$H$24,MATCH(6,Inputs!$K$15:$K$24,0)),0),0))</x:f>
        <x:v>0</x:v>
      </x:c>
      <x:c r="AO169" s="180" t="n">
        <x:f>MAX(0,AL169+AM169-AN169)</x:f>
        <x:v>0</x:v>
      </x:c>
      <x:c r="AP169" s="180" t="n">
        <x:f>MIN(AO169,MAX(0,$G169-SUM(K169,Q169,W169,AC169,AI169)))</x:f>
        <x:v>0</x:v>
      </x:c>
      <x:c r="AQ169" s="180" t="n">
        <x:f>MAX(0,AO169-AP169)</x:f>
        <x:v>0</x:v>
      </x:c>
      <x:c r="AR169" s="180" t="n">
        <x:f>AW168</x:f>
        <x:v>0</x:v>
      </x:c>
      <x:c r="AS169" s="180" t="n">
        <x:f>IF(AR169&lt;=0,0,AR169*IFERROR(INDEX(Inputs!$E$15:$E$24,MATCH(7,Inputs!$K$15:$K$24,0)),0)/12)</x:f>
        <x:v>0</x:v>
      </x:c>
      <x:c r="AT169" s="180" t="n">
        <x:f>MIN(AR169+AS169,IF(AR169&gt;0,IFERROR(INDEX(Inputs!$H$15:$H$24,MATCH(7,Inputs!$K$15:$K$24,0)),0),0))</x:f>
        <x:v>0</x:v>
      </x:c>
      <x:c r="AU169" s="180" t="n">
        <x:f>MAX(0,AR169+AS169-AT169)</x:f>
        <x:v>0</x:v>
      </x:c>
      <x:c r="AV169" s="180" t="n">
        <x:f>MIN(AU169,MAX(0,$G169-SUM(K169,Q169,W169,AC169,AI169,AO169)))</x:f>
        <x:v>0</x:v>
      </x:c>
      <x:c r="AW169" s="180" t="n">
        <x:f>MAX(0,AU169-AV169)</x:f>
        <x:v>0</x:v>
      </x:c>
      <x:c r="AX169" s="180" t="n">
        <x:f>BC168</x:f>
        <x:v>0</x:v>
      </x:c>
      <x:c r="AY169" s="180" t="n">
        <x:f>IF(AX169&lt;=0,0,AX169*IFERROR(INDEX(Inputs!$E$15:$E$24,MATCH(8,Inputs!$K$15:$K$24,0)),0)/12)</x:f>
        <x:v>0</x:v>
      </x:c>
      <x:c r="AZ169" s="180" t="n">
        <x:f>MIN(AX169+AY169,IF(AX169&gt;0,IFERROR(INDEX(Inputs!$H$15:$H$24,MATCH(8,Inputs!$K$15:$K$24,0)),0),0))</x:f>
        <x:v>0</x:v>
      </x:c>
      <x:c r="BA169" s="180" t="n">
        <x:f>MAX(0,AX169+AY169-AZ169)</x:f>
        <x:v>0</x:v>
      </x:c>
      <x:c r="BB169" s="180" t="n">
        <x:f>MIN(BA169,MAX(0,$G169-SUM(K169,Q169,W169,AC169,AI169,AO169,AU169)))</x:f>
        <x:v>0</x:v>
      </x:c>
      <x:c r="BC169" s="180" t="n">
        <x:f>MAX(0,BA169-BB169)</x:f>
        <x:v>0</x:v>
      </x:c>
      <x:c r="BD169" s="180" t="n">
        <x:f>BI168</x:f>
        <x:v>0</x:v>
      </x:c>
      <x:c r="BE169" s="180" t="n">
        <x:f>IF(BD169&lt;=0,0,BD169*IFERROR(INDEX(Inputs!$E$15:$E$24,MATCH(9,Inputs!$K$15:$K$24,0)),0)/12)</x:f>
        <x:v>0</x:v>
      </x:c>
      <x:c r="BF169" s="180" t="n">
        <x:f>MIN(BD169+BE169,IF(BD169&gt;0,IFERROR(INDEX(Inputs!$H$15:$H$24,MATCH(9,Inputs!$K$15:$K$24,0)),0),0))</x:f>
        <x:v>0</x:v>
      </x:c>
      <x:c r="BG169" s="180" t="n">
        <x:f>MAX(0,BD169+BE169-BF169)</x:f>
        <x:v>0</x:v>
      </x:c>
      <x:c r="BH169" s="180" t="n">
        <x:f>MIN(BG169,MAX(0,$G169-SUM(K169,Q169,W169,AC169,AI169,AO169,AU169,BA169)))</x:f>
        <x:v>0</x:v>
      </x:c>
      <x:c r="BI169" s="180" t="n">
        <x:f>MAX(0,BG169-BH169)</x:f>
        <x:v>0</x:v>
      </x:c>
      <x:c r="BJ169" s="180" t="n">
        <x:f>BO168</x:f>
        <x:v>0</x:v>
      </x:c>
      <x:c r="BK169" s="180" t="n">
        <x:f>IF(BJ169&lt;=0,0,BJ169*IFERROR(INDEX(Inputs!$E$15:$E$24,MATCH(10,Inputs!$K$15:$K$24,0)),0)/12)</x:f>
        <x:v>0</x:v>
      </x:c>
      <x:c r="BL169" s="180" t="n">
        <x:f>MIN(BJ169+BK169,IF(BJ169&gt;0,IFERROR(INDEX(Inputs!$H$15:$H$24,MATCH(10,Inputs!$K$15:$K$24,0)),0),0))</x:f>
        <x:v>0</x:v>
      </x:c>
      <x:c r="BM169" s="180" t="n">
        <x:f>MAX(0,BJ169+BK169-BL169)</x:f>
        <x:v>0</x:v>
      </x:c>
      <x:c r="BN169" s="180" t="n">
        <x:f>MIN(BM169,MAX(0,$G169-SUM(K169,Q169,W169,AC169,AI169,AO169,AU169,BA169,BG169)))</x:f>
        <x:v>0</x:v>
      </x:c>
      <x:c r="BO169" s="192" t="n">
        <x:f>MAX(0,BM169-BN169)</x:f>
        <x:v>0</x:v>
      </x:c>
    </x:row>
    <x:row r="170">
      <x:c r="A170" s="191" t="n">
        <x:f>163</x:f>
        <x:v>163</x:v>
      </x:c>
      <x:c r="B170" s="178" t="n">
        <x:f>EDATE(Inputs!$B$4,A170-1)</x:f>
        <x:v>51150</x:v>
      </x:c>
      <x:c r="C170" s="182" t="n">
        <x:f>SUM(H170,N170,T170,Z170,AF170,AL170,AR170,AX170,BD170,BJ170)</x:f>
        <x:v>0</x:v>
      </x:c>
      <x:c r="D170" s="182" t="n">
        <x:f>SUM(I170,O170,U170,AA170,AG170,AM170,AS170,AY170,BE170,BK170)</x:f>
        <x:v>0</x:v>
      </x:c>
      <x:c r="E170" s="182" t="n">
        <x:f>SUM(J170,P170,V170,AB170,AH170,AN170,AT170,AZ170,BF170,BL170)+SUM(L170,R170,X170,AD170,AJ170,AP170,AV170,BB170,BH170,BN170)</x:f>
        <x:v>0</x:v>
      </x:c>
      <x:c r="F170" s="182" t="n">
        <x:f>SUM(M170,S170,Y170,AE170,AK170,AQ170,AW170,BC170,BI170,BO170)</x:f>
        <x:v>0</x:v>
      </x:c>
      <x:c r="G170" s="182" t="n">
        <x:f>MAX(0,Inputs!$B$12-SUM(J170,P170,V170,AB170,AH170,AN170,AT170,AZ170,BF170,BL170))</x:f>
        <x:v>1150</x:v>
      </x:c>
      <x:c r="H170" s="180" t="n">
        <x:f>M169</x:f>
        <x:v>0</x:v>
      </x:c>
      <x:c r="I170" s="180" t="n">
        <x:f>IF(H170&lt;=0,0,H170*IFERROR(INDEX(Inputs!$E$15:$E$24,MATCH(1,Inputs!$K$15:$K$24,0)),0)/12)</x:f>
        <x:v>0</x:v>
      </x:c>
      <x:c r="J170" s="180" t="n">
        <x:f>MIN(H170+I170,IF(H170&gt;0,IFERROR(INDEX(Inputs!$H$15:$H$24,MATCH(1,Inputs!$K$15:$K$24,0)),0),0))</x:f>
        <x:v>0</x:v>
      </x:c>
      <x:c r="K170" s="180" t="n">
        <x:f>MAX(0,H170+I170-J170)</x:f>
        <x:v>0</x:v>
      </x:c>
      <x:c r="L170" s="180" t="n">
        <x:f>MIN(K170,MAX(0,$G170-0))</x:f>
        <x:v>0</x:v>
      </x:c>
      <x:c r="M170" s="180" t="n">
        <x:f>MAX(0,K170-L170)</x:f>
        <x:v>0</x:v>
      </x:c>
      <x:c r="N170" s="180" t="n">
        <x:f>S169</x:f>
        <x:v>0</x:v>
      </x:c>
      <x:c r="O170" s="180" t="n">
        <x:f>IF(N170&lt;=0,0,N170*IFERROR(INDEX(Inputs!$E$15:$E$24,MATCH(2,Inputs!$K$15:$K$24,0)),0)/12)</x:f>
        <x:v>0</x:v>
      </x:c>
      <x:c r="P170" s="180" t="n">
        <x:f>MIN(N170+O170,IF(N170&gt;0,IFERROR(INDEX(Inputs!$H$15:$H$24,MATCH(2,Inputs!$K$15:$K$24,0)),0),0))</x:f>
        <x:v>0</x:v>
      </x:c>
      <x:c r="Q170" s="180" t="n">
        <x:f>MAX(0,N170+O170-P170)</x:f>
        <x:v>0</x:v>
      </x:c>
      <x:c r="R170" s="180" t="n">
        <x:f>MIN(Q170,MAX(0,$G170-SUM(K170)))</x:f>
        <x:v>0</x:v>
      </x:c>
      <x:c r="S170" s="180" t="n">
        <x:f>MAX(0,Q170-R170)</x:f>
        <x:v>0</x:v>
      </x:c>
      <x:c r="T170" s="180" t="n">
        <x:f>Y169</x:f>
        <x:v>0</x:v>
      </x:c>
      <x:c r="U170" s="180" t="n">
        <x:f>IF(T170&lt;=0,0,T170*IFERROR(INDEX(Inputs!$E$15:$E$24,MATCH(3,Inputs!$K$15:$K$24,0)),0)/12)</x:f>
        <x:v>0</x:v>
      </x:c>
      <x:c r="V170" s="180" t="n">
        <x:f>MIN(T170+U170,IF(T170&gt;0,IFERROR(INDEX(Inputs!$H$15:$H$24,MATCH(3,Inputs!$K$15:$K$24,0)),0),0))</x:f>
        <x:v>0</x:v>
      </x:c>
      <x:c r="W170" s="180" t="n">
        <x:f>MAX(0,T170+U170-V170)</x:f>
        <x:v>0</x:v>
      </x:c>
      <x:c r="X170" s="180" t="n">
        <x:f>MIN(W170,MAX(0,$G170-SUM(K170,Q170)))</x:f>
        <x:v>0</x:v>
      </x:c>
      <x:c r="Y170" s="180" t="n">
        <x:f>MAX(0,W170-X170)</x:f>
        <x:v>0</x:v>
      </x:c>
      <x:c r="Z170" s="180" t="n">
        <x:f>AE169</x:f>
        <x:v>0</x:v>
      </x:c>
      <x:c r="AA170" s="180" t="n">
        <x:f>IF(Z170&lt;=0,0,Z170*IFERROR(INDEX(Inputs!$E$15:$E$24,MATCH(4,Inputs!$K$15:$K$24,0)),0)/12)</x:f>
        <x:v>0</x:v>
      </x:c>
      <x:c r="AB170" s="180" t="n">
        <x:f>MIN(Z170+AA170,IF(Z170&gt;0,IFERROR(INDEX(Inputs!$H$15:$H$24,MATCH(4,Inputs!$K$15:$K$24,0)),0),0))</x:f>
        <x:v>0</x:v>
      </x:c>
      <x:c r="AC170" s="180" t="n">
        <x:f>MAX(0,Z170+AA170-AB170)</x:f>
        <x:v>0</x:v>
      </x:c>
      <x:c r="AD170" s="180" t="n">
        <x:f>MIN(AC170,MAX(0,$G170-SUM(K170,Q170,W170)))</x:f>
        <x:v>0</x:v>
      </x:c>
      <x:c r="AE170" s="180" t="n">
        <x:f>MAX(0,AC170-AD170)</x:f>
        <x:v>0</x:v>
      </x:c>
      <x:c r="AF170" s="180" t="n">
        <x:f>AK169</x:f>
        <x:v>0</x:v>
      </x:c>
      <x:c r="AG170" s="180" t="n">
        <x:f>IF(AF170&lt;=0,0,AF170*IFERROR(INDEX(Inputs!$E$15:$E$24,MATCH(5,Inputs!$K$15:$K$24,0)),0)/12)</x:f>
        <x:v>0</x:v>
      </x:c>
      <x:c r="AH170" s="180" t="n">
        <x:f>MIN(AF170+AG170,IF(AF170&gt;0,IFERROR(INDEX(Inputs!$H$15:$H$24,MATCH(5,Inputs!$K$15:$K$24,0)),0),0))</x:f>
        <x:v>0</x:v>
      </x:c>
      <x:c r="AI170" s="180" t="n">
        <x:f>MAX(0,AF170+AG170-AH170)</x:f>
        <x:v>0</x:v>
      </x:c>
      <x:c r="AJ170" s="180" t="n">
        <x:f>MIN(AI170,MAX(0,$G170-SUM(K170,Q170,W170,AC170)))</x:f>
        <x:v>0</x:v>
      </x:c>
      <x:c r="AK170" s="180" t="n">
        <x:f>MAX(0,AI170-AJ170)</x:f>
        <x:v>0</x:v>
      </x:c>
      <x:c r="AL170" s="180" t="n">
        <x:f>AQ169</x:f>
        <x:v>0</x:v>
      </x:c>
      <x:c r="AM170" s="180" t="n">
        <x:f>IF(AL170&lt;=0,0,AL170*IFERROR(INDEX(Inputs!$E$15:$E$24,MATCH(6,Inputs!$K$15:$K$24,0)),0)/12)</x:f>
        <x:v>0</x:v>
      </x:c>
      <x:c r="AN170" s="180" t="n">
        <x:f>MIN(AL170+AM170,IF(AL170&gt;0,IFERROR(INDEX(Inputs!$H$15:$H$24,MATCH(6,Inputs!$K$15:$K$24,0)),0),0))</x:f>
        <x:v>0</x:v>
      </x:c>
      <x:c r="AO170" s="180" t="n">
        <x:f>MAX(0,AL170+AM170-AN170)</x:f>
        <x:v>0</x:v>
      </x:c>
      <x:c r="AP170" s="180" t="n">
        <x:f>MIN(AO170,MAX(0,$G170-SUM(K170,Q170,W170,AC170,AI170)))</x:f>
        <x:v>0</x:v>
      </x:c>
      <x:c r="AQ170" s="180" t="n">
        <x:f>MAX(0,AO170-AP170)</x:f>
        <x:v>0</x:v>
      </x:c>
      <x:c r="AR170" s="180" t="n">
        <x:f>AW169</x:f>
        <x:v>0</x:v>
      </x:c>
      <x:c r="AS170" s="180" t="n">
        <x:f>IF(AR170&lt;=0,0,AR170*IFERROR(INDEX(Inputs!$E$15:$E$24,MATCH(7,Inputs!$K$15:$K$24,0)),0)/12)</x:f>
        <x:v>0</x:v>
      </x:c>
      <x:c r="AT170" s="180" t="n">
        <x:f>MIN(AR170+AS170,IF(AR170&gt;0,IFERROR(INDEX(Inputs!$H$15:$H$24,MATCH(7,Inputs!$K$15:$K$24,0)),0),0))</x:f>
        <x:v>0</x:v>
      </x:c>
      <x:c r="AU170" s="180" t="n">
        <x:f>MAX(0,AR170+AS170-AT170)</x:f>
        <x:v>0</x:v>
      </x:c>
      <x:c r="AV170" s="180" t="n">
        <x:f>MIN(AU170,MAX(0,$G170-SUM(K170,Q170,W170,AC170,AI170,AO170)))</x:f>
        <x:v>0</x:v>
      </x:c>
      <x:c r="AW170" s="180" t="n">
        <x:f>MAX(0,AU170-AV170)</x:f>
        <x:v>0</x:v>
      </x:c>
      <x:c r="AX170" s="180" t="n">
        <x:f>BC169</x:f>
        <x:v>0</x:v>
      </x:c>
      <x:c r="AY170" s="180" t="n">
        <x:f>IF(AX170&lt;=0,0,AX170*IFERROR(INDEX(Inputs!$E$15:$E$24,MATCH(8,Inputs!$K$15:$K$24,0)),0)/12)</x:f>
        <x:v>0</x:v>
      </x:c>
      <x:c r="AZ170" s="180" t="n">
        <x:f>MIN(AX170+AY170,IF(AX170&gt;0,IFERROR(INDEX(Inputs!$H$15:$H$24,MATCH(8,Inputs!$K$15:$K$24,0)),0),0))</x:f>
        <x:v>0</x:v>
      </x:c>
      <x:c r="BA170" s="180" t="n">
        <x:f>MAX(0,AX170+AY170-AZ170)</x:f>
        <x:v>0</x:v>
      </x:c>
      <x:c r="BB170" s="180" t="n">
        <x:f>MIN(BA170,MAX(0,$G170-SUM(K170,Q170,W170,AC170,AI170,AO170,AU170)))</x:f>
        <x:v>0</x:v>
      </x:c>
      <x:c r="BC170" s="180" t="n">
        <x:f>MAX(0,BA170-BB170)</x:f>
        <x:v>0</x:v>
      </x:c>
      <x:c r="BD170" s="180" t="n">
        <x:f>BI169</x:f>
        <x:v>0</x:v>
      </x:c>
      <x:c r="BE170" s="180" t="n">
        <x:f>IF(BD170&lt;=0,0,BD170*IFERROR(INDEX(Inputs!$E$15:$E$24,MATCH(9,Inputs!$K$15:$K$24,0)),0)/12)</x:f>
        <x:v>0</x:v>
      </x:c>
      <x:c r="BF170" s="180" t="n">
        <x:f>MIN(BD170+BE170,IF(BD170&gt;0,IFERROR(INDEX(Inputs!$H$15:$H$24,MATCH(9,Inputs!$K$15:$K$24,0)),0),0))</x:f>
        <x:v>0</x:v>
      </x:c>
      <x:c r="BG170" s="180" t="n">
        <x:f>MAX(0,BD170+BE170-BF170)</x:f>
        <x:v>0</x:v>
      </x:c>
      <x:c r="BH170" s="180" t="n">
        <x:f>MIN(BG170,MAX(0,$G170-SUM(K170,Q170,W170,AC170,AI170,AO170,AU170,BA170)))</x:f>
        <x:v>0</x:v>
      </x:c>
      <x:c r="BI170" s="180" t="n">
        <x:f>MAX(0,BG170-BH170)</x:f>
        <x:v>0</x:v>
      </x:c>
      <x:c r="BJ170" s="180" t="n">
        <x:f>BO169</x:f>
        <x:v>0</x:v>
      </x:c>
      <x:c r="BK170" s="180" t="n">
        <x:f>IF(BJ170&lt;=0,0,BJ170*IFERROR(INDEX(Inputs!$E$15:$E$24,MATCH(10,Inputs!$K$15:$K$24,0)),0)/12)</x:f>
        <x:v>0</x:v>
      </x:c>
      <x:c r="BL170" s="180" t="n">
        <x:f>MIN(BJ170+BK170,IF(BJ170&gt;0,IFERROR(INDEX(Inputs!$H$15:$H$24,MATCH(10,Inputs!$K$15:$K$24,0)),0),0))</x:f>
        <x:v>0</x:v>
      </x:c>
      <x:c r="BM170" s="180" t="n">
        <x:f>MAX(0,BJ170+BK170-BL170)</x:f>
        <x:v>0</x:v>
      </x:c>
      <x:c r="BN170" s="180" t="n">
        <x:f>MIN(BM170,MAX(0,$G170-SUM(K170,Q170,W170,AC170,AI170,AO170,AU170,BA170,BG170)))</x:f>
        <x:v>0</x:v>
      </x:c>
      <x:c r="BO170" s="192" t="n">
        <x:f>MAX(0,BM170-BN170)</x:f>
        <x:v>0</x:v>
      </x:c>
    </x:row>
    <x:row r="171">
      <x:c r="A171" s="191" t="n">
        <x:f>164</x:f>
        <x:v>164</x:v>
      </x:c>
      <x:c r="B171" s="178" t="n">
        <x:f>EDATE(Inputs!$B$4,A171-1)</x:f>
        <x:v>51181</x:v>
      </x:c>
      <x:c r="C171" s="182" t="n">
        <x:f>SUM(H171,N171,T171,Z171,AF171,AL171,AR171,AX171,BD171,BJ171)</x:f>
        <x:v>0</x:v>
      </x:c>
      <x:c r="D171" s="182" t="n">
        <x:f>SUM(I171,O171,U171,AA171,AG171,AM171,AS171,AY171,BE171,BK171)</x:f>
        <x:v>0</x:v>
      </x:c>
      <x:c r="E171" s="182" t="n">
        <x:f>SUM(J171,P171,V171,AB171,AH171,AN171,AT171,AZ171,BF171,BL171)+SUM(L171,R171,X171,AD171,AJ171,AP171,AV171,BB171,BH171,BN171)</x:f>
        <x:v>0</x:v>
      </x:c>
      <x:c r="F171" s="182" t="n">
        <x:f>SUM(M171,S171,Y171,AE171,AK171,AQ171,AW171,BC171,BI171,BO171)</x:f>
        <x:v>0</x:v>
      </x:c>
      <x:c r="G171" s="182" t="n">
        <x:f>MAX(0,Inputs!$B$12-SUM(J171,P171,V171,AB171,AH171,AN171,AT171,AZ171,BF171,BL171))</x:f>
        <x:v>1150</x:v>
      </x:c>
      <x:c r="H171" s="180" t="n">
        <x:f>M170</x:f>
        <x:v>0</x:v>
      </x:c>
      <x:c r="I171" s="180" t="n">
        <x:f>IF(H171&lt;=0,0,H171*IFERROR(INDEX(Inputs!$E$15:$E$24,MATCH(1,Inputs!$K$15:$K$24,0)),0)/12)</x:f>
        <x:v>0</x:v>
      </x:c>
      <x:c r="J171" s="180" t="n">
        <x:f>MIN(H171+I171,IF(H171&gt;0,IFERROR(INDEX(Inputs!$H$15:$H$24,MATCH(1,Inputs!$K$15:$K$24,0)),0),0))</x:f>
        <x:v>0</x:v>
      </x:c>
      <x:c r="K171" s="180" t="n">
        <x:f>MAX(0,H171+I171-J171)</x:f>
        <x:v>0</x:v>
      </x:c>
      <x:c r="L171" s="180" t="n">
        <x:f>MIN(K171,MAX(0,$G171-0))</x:f>
        <x:v>0</x:v>
      </x:c>
      <x:c r="M171" s="180" t="n">
        <x:f>MAX(0,K171-L171)</x:f>
        <x:v>0</x:v>
      </x:c>
      <x:c r="N171" s="180" t="n">
        <x:f>S170</x:f>
        <x:v>0</x:v>
      </x:c>
      <x:c r="O171" s="180" t="n">
        <x:f>IF(N171&lt;=0,0,N171*IFERROR(INDEX(Inputs!$E$15:$E$24,MATCH(2,Inputs!$K$15:$K$24,0)),0)/12)</x:f>
        <x:v>0</x:v>
      </x:c>
      <x:c r="P171" s="180" t="n">
        <x:f>MIN(N171+O171,IF(N171&gt;0,IFERROR(INDEX(Inputs!$H$15:$H$24,MATCH(2,Inputs!$K$15:$K$24,0)),0),0))</x:f>
        <x:v>0</x:v>
      </x:c>
      <x:c r="Q171" s="180" t="n">
        <x:f>MAX(0,N171+O171-P171)</x:f>
        <x:v>0</x:v>
      </x:c>
      <x:c r="R171" s="180" t="n">
        <x:f>MIN(Q171,MAX(0,$G171-SUM(K171)))</x:f>
        <x:v>0</x:v>
      </x:c>
      <x:c r="S171" s="180" t="n">
        <x:f>MAX(0,Q171-R171)</x:f>
        <x:v>0</x:v>
      </x:c>
      <x:c r="T171" s="180" t="n">
        <x:f>Y170</x:f>
        <x:v>0</x:v>
      </x:c>
      <x:c r="U171" s="180" t="n">
        <x:f>IF(T171&lt;=0,0,T171*IFERROR(INDEX(Inputs!$E$15:$E$24,MATCH(3,Inputs!$K$15:$K$24,0)),0)/12)</x:f>
        <x:v>0</x:v>
      </x:c>
      <x:c r="V171" s="180" t="n">
        <x:f>MIN(T171+U171,IF(T171&gt;0,IFERROR(INDEX(Inputs!$H$15:$H$24,MATCH(3,Inputs!$K$15:$K$24,0)),0),0))</x:f>
        <x:v>0</x:v>
      </x:c>
      <x:c r="W171" s="180" t="n">
        <x:f>MAX(0,T171+U171-V171)</x:f>
        <x:v>0</x:v>
      </x:c>
      <x:c r="X171" s="180" t="n">
        <x:f>MIN(W171,MAX(0,$G171-SUM(K171,Q171)))</x:f>
        <x:v>0</x:v>
      </x:c>
      <x:c r="Y171" s="180" t="n">
        <x:f>MAX(0,W171-X171)</x:f>
        <x:v>0</x:v>
      </x:c>
      <x:c r="Z171" s="180" t="n">
        <x:f>AE170</x:f>
        <x:v>0</x:v>
      </x:c>
      <x:c r="AA171" s="180" t="n">
        <x:f>IF(Z171&lt;=0,0,Z171*IFERROR(INDEX(Inputs!$E$15:$E$24,MATCH(4,Inputs!$K$15:$K$24,0)),0)/12)</x:f>
        <x:v>0</x:v>
      </x:c>
      <x:c r="AB171" s="180" t="n">
        <x:f>MIN(Z171+AA171,IF(Z171&gt;0,IFERROR(INDEX(Inputs!$H$15:$H$24,MATCH(4,Inputs!$K$15:$K$24,0)),0),0))</x:f>
        <x:v>0</x:v>
      </x:c>
      <x:c r="AC171" s="180" t="n">
        <x:f>MAX(0,Z171+AA171-AB171)</x:f>
        <x:v>0</x:v>
      </x:c>
      <x:c r="AD171" s="180" t="n">
        <x:f>MIN(AC171,MAX(0,$G171-SUM(K171,Q171,W171)))</x:f>
        <x:v>0</x:v>
      </x:c>
      <x:c r="AE171" s="180" t="n">
        <x:f>MAX(0,AC171-AD171)</x:f>
        <x:v>0</x:v>
      </x:c>
      <x:c r="AF171" s="180" t="n">
        <x:f>AK170</x:f>
        <x:v>0</x:v>
      </x:c>
      <x:c r="AG171" s="180" t="n">
        <x:f>IF(AF171&lt;=0,0,AF171*IFERROR(INDEX(Inputs!$E$15:$E$24,MATCH(5,Inputs!$K$15:$K$24,0)),0)/12)</x:f>
        <x:v>0</x:v>
      </x:c>
      <x:c r="AH171" s="180" t="n">
        <x:f>MIN(AF171+AG171,IF(AF171&gt;0,IFERROR(INDEX(Inputs!$H$15:$H$24,MATCH(5,Inputs!$K$15:$K$24,0)),0),0))</x:f>
        <x:v>0</x:v>
      </x:c>
      <x:c r="AI171" s="180" t="n">
        <x:f>MAX(0,AF171+AG171-AH171)</x:f>
        <x:v>0</x:v>
      </x:c>
      <x:c r="AJ171" s="180" t="n">
        <x:f>MIN(AI171,MAX(0,$G171-SUM(K171,Q171,W171,AC171)))</x:f>
        <x:v>0</x:v>
      </x:c>
      <x:c r="AK171" s="180" t="n">
        <x:f>MAX(0,AI171-AJ171)</x:f>
        <x:v>0</x:v>
      </x:c>
      <x:c r="AL171" s="180" t="n">
        <x:f>AQ170</x:f>
        <x:v>0</x:v>
      </x:c>
      <x:c r="AM171" s="180" t="n">
        <x:f>IF(AL171&lt;=0,0,AL171*IFERROR(INDEX(Inputs!$E$15:$E$24,MATCH(6,Inputs!$K$15:$K$24,0)),0)/12)</x:f>
        <x:v>0</x:v>
      </x:c>
      <x:c r="AN171" s="180" t="n">
        <x:f>MIN(AL171+AM171,IF(AL171&gt;0,IFERROR(INDEX(Inputs!$H$15:$H$24,MATCH(6,Inputs!$K$15:$K$24,0)),0),0))</x:f>
        <x:v>0</x:v>
      </x:c>
      <x:c r="AO171" s="180" t="n">
        <x:f>MAX(0,AL171+AM171-AN171)</x:f>
        <x:v>0</x:v>
      </x:c>
      <x:c r="AP171" s="180" t="n">
        <x:f>MIN(AO171,MAX(0,$G171-SUM(K171,Q171,W171,AC171,AI171)))</x:f>
        <x:v>0</x:v>
      </x:c>
      <x:c r="AQ171" s="180" t="n">
        <x:f>MAX(0,AO171-AP171)</x:f>
        <x:v>0</x:v>
      </x:c>
      <x:c r="AR171" s="180" t="n">
        <x:f>AW170</x:f>
        <x:v>0</x:v>
      </x:c>
      <x:c r="AS171" s="180" t="n">
        <x:f>IF(AR171&lt;=0,0,AR171*IFERROR(INDEX(Inputs!$E$15:$E$24,MATCH(7,Inputs!$K$15:$K$24,0)),0)/12)</x:f>
        <x:v>0</x:v>
      </x:c>
      <x:c r="AT171" s="180" t="n">
        <x:f>MIN(AR171+AS171,IF(AR171&gt;0,IFERROR(INDEX(Inputs!$H$15:$H$24,MATCH(7,Inputs!$K$15:$K$24,0)),0),0))</x:f>
        <x:v>0</x:v>
      </x:c>
      <x:c r="AU171" s="180" t="n">
        <x:f>MAX(0,AR171+AS171-AT171)</x:f>
        <x:v>0</x:v>
      </x:c>
      <x:c r="AV171" s="180" t="n">
        <x:f>MIN(AU171,MAX(0,$G171-SUM(K171,Q171,W171,AC171,AI171,AO171)))</x:f>
        <x:v>0</x:v>
      </x:c>
      <x:c r="AW171" s="180" t="n">
        <x:f>MAX(0,AU171-AV171)</x:f>
        <x:v>0</x:v>
      </x:c>
      <x:c r="AX171" s="180" t="n">
        <x:f>BC170</x:f>
        <x:v>0</x:v>
      </x:c>
      <x:c r="AY171" s="180" t="n">
        <x:f>IF(AX171&lt;=0,0,AX171*IFERROR(INDEX(Inputs!$E$15:$E$24,MATCH(8,Inputs!$K$15:$K$24,0)),0)/12)</x:f>
        <x:v>0</x:v>
      </x:c>
      <x:c r="AZ171" s="180" t="n">
        <x:f>MIN(AX171+AY171,IF(AX171&gt;0,IFERROR(INDEX(Inputs!$H$15:$H$24,MATCH(8,Inputs!$K$15:$K$24,0)),0),0))</x:f>
        <x:v>0</x:v>
      </x:c>
      <x:c r="BA171" s="180" t="n">
        <x:f>MAX(0,AX171+AY171-AZ171)</x:f>
        <x:v>0</x:v>
      </x:c>
      <x:c r="BB171" s="180" t="n">
        <x:f>MIN(BA171,MAX(0,$G171-SUM(K171,Q171,W171,AC171,AI171,AO171,AU171)))</x:f>
        <x:v>0</x:v>
      </x:c>
      <x:c r="BC171" s="180" t="n">
        <x:f>MAX(0,BA171-BB171)</x:f>
        <x:v>0</x:v>
      </x:c>
      <x:c r="BD171" s="180" t="n">
        <x:f>BI170</x:f>
        <x:v>0</x:v>
      </x:c>
      <x:c r="BE171" s="180" t="n">
        <x:f>IF(BD171&lt;=0,0,BD171*IFERROR(INDEX(Inputs!$E$15:$E$24,MATCH(9,Inputs!$K$15:$K$24,0)),0)/12)</x:f>
        <x:v>0</x:v>
      </x:c>
      <x:c r="BF171" s="180" t="n">
        <x:f>MIN(BD171+BE171,IF(BD171&gt;0,IFERROR(INDEX(Inputs!$H$15:$H$24,MATCH(9,Inputs!$K$15:$K$24,0)),0),0))</x:f>
        <x:v>0</x:v>
      </x:c>
      <x:c r="BG171" s="180" t="n">
        <x:f>MAX(0,BD171+BE171-BF171)</x:f>
        <x:v>0</x:v>
      </x:c>
      <x:c r="BH171" s="180" t="n">
        <x:f>MIN(BG171,MAX(0,$G171-SUM(K171,Q171,W171,AC171,AI171,AO171,AU171,BA171)))</x:f>
        <x:v>0</x:v>
      </x:c>
      <x:c r="BI171" s="180" t="n">
        <x:f>MAX(0,BG171-BH171)</x:f>
        <x:v>0</x:v>
      </x:c>
      <x:c r="BJ171" s="180" t="n">
        <x:f>BO170</x:f>
        <x:v>0</x:v>
      </x:c>
      <x:c r="BK171" s="180" t="n">
        <x:f>IF(BJ171&lt;=0,0,BJ171*IFERROR(INDEX(Inputs!$E$15:$E$24,MATCH(10,Inputs!$K$15:$K$24,0)),0)/12)</x:f>
        <x:v>0</x:v>
      </x:c>
      <x:c r="BL171" s="180" t="n">
        <x:f>MIN(BJ171+BK171,IF(BJ171&gt;0,IFERROR(INDEX(Inputs!$H$15:$H$24,MATCH(10,Inputs!$K$15:$K$24,0)),0),0))</x:f>
        <x:v>0</x:v>
      </x:c>
      <x:c r="BM171" s="180" t="n">
        <x:f>MAX(0,BJ171+BK171-BL171)</x:f>
        <x:v>0</x:v>
      </x:c>
      <x:c r="BN171" s="180" t="n">
        <x:f>MIN(BM171,MAX(0,$G171-SUM(K171,Q171,W171,AC171,AI171,AO171,AU171,BA171,BG171)))</x:f>
        <x:v>0</x:v>
      </x:c>
      <x:c r="BO171" s="192" t="n">
        <x:f>MAX(0,BM171-BN171)</x:f>
        <x:v>0</x:v>
      </x:c>
    </x:row>
    <x:row r="172">
      <x:c r="A172" s="191" t="n">
        <x:f>165</x:f>
        <x:v>165</x:v>
      </x:c>
      <x:c r="B172" s="178" t="n">
        <x:f>EDATE(Inputs!$B$4,A172-1)</x:f>
        <x:v>51210</x:v>
      </x:c>
      <x:c r="C172" s="182" t="n">
        <x:f>SUM(H172,N172,T172,Z172,AF172,AL172,AR172,AX172,BD172,BJ172)</x:f>
        <x:v>0</x:v>
      </x:c>
      <x:c r="D172" s="182" t="n">
        <x:f>SUM(I172,O172,U172,AA172,AG172,AM172,AS172,AY172,BE172,BK172)</x:f>
        <x:v>0</x:v>
      </x:c>
      <x:c r="E172" s="182" t="n">
        <x:f>SUM(J172,P172,V172,AB172,AH172,AN172,AT172,AZ172,BF172,BL172)+SUM(L172,R172,X172,AD172,AJ172,AP172,AV172,BB172,BH172,BN172)</x:f>
        <x:v>0</x:v>
      </x:c>
      <x:c r="F172" s="182" t="n">
        <x:f>SUM(M172,S172,Y172,AE172,AK172,AQ172,AW172,BC172,BI172,BO172)</x:f>
        <x:v>0</x:v>
      </x:c>
      <x:c r="G172" s="182" t="n">
        <x:f>MAX(0,Inputs!$B$12-SUM(J172,P172,V172,AB172,AH172,AN172,AT172,AZ172,BF172,BL172))</x:f>
        <x:v>1150</x:v>
      </x:c>
      <x:c r="H172" s="180" t="n">
        <x:f>M171</x:f>
        <x:v>0</x:v>
      </x:c>
      <x:c r="I172" s="180" t="n">
        <x:f>IF(H172&lt;=0,0,H172*IFERROR(INDEX(Inputs!$E$15:$E$24,MATCH(1,Inputs!$K$15:$K$24,0)),0)/12)</x:f>
        <x:v>0</x:v>
      </x:c>
      <x:c r="J172" s="180" t="n">
        <x:f>MIN(H172+I172,IF(H172&gt;0,IFERROR(INDEX(Inputs!$H$15:$H$24,MATCH(1,Inputs!$K$15:$K$24,0)),0),0))</x:f>
        <x:v>0</x:v>
      </x:c>
      <x:c r="K172" s="180" t="n">
        <x:f>MAX(0,H172+I172-J172)</x:f>
        <x:v>0</x:v>
      </x:c>
      <x:c r="L172" s="180" t="n">
        <x:f>MIN(K172,MAX(0,$G172-0))</x:f>
        <x:v>0</x:v>
      </x:c>
      <x:c r="M172" s="180" t="n">
        <x:f>MAX(0,K172-L172)</x:f>
        <x:v>0</x:v>
      </x:c>
      <x:c r="N172" s="180" t="n">
        <x:f>S171</x:f>
        <x:v>0</x:v>
      </x:c>
      <x:c r="O172" s="180" t="n">
        <x:f>IF(N172&lt;=0,0,N172*IFERROR(INDEX(Inputs!$E$15:$E$24,MATCH(2,Inputs!$K$15:$K$24,0)),0)/12)</x:f>
        <x:v>0</x:v>
      </x:c>
      <x:c r="P172" s="180" t="n">
        <x:f>MIN(N172+O172,IF(N172&gt;0,IFERROR(INDEX(Inputs!$H$15:$H$24,MATCH(2,Inputs!$K$15:$K$24,0)),0),0))</x:f>
        <x:v>0</x:v>
      </x:c>
      <x:c r="Q172" s="180" t="n">
        <x:f>MAX(0,N172+O172-P172)</x:f>
        <x:v>0</x:v>
      </x:c>
      <x:c r="R172" s="180" t="n">
        <x:f>MIN(Q172,MAX(0,$G172-SUM(K172)))</x:f>
        <x:v>0</x:v>
      </x:c>
      <x:c r="S172" s="180" t="n">
        <x:f>MAX(0,Q172-R172)</x:f>
        <x:v>0</x:v>
      </x:c>
      <x:c r="T172" s="180" t="n">
        <x:f>Y171</x:f>
        <x:v>0</x:v>
      </x:c>
      <x:c r="U172" s="180" t="n">
        <x:f>IF(T172&lt;=0,0,T172*IFERROR(INDEX(Inputs!$E$15:$E$24,MATCH(3,Inputs!$K$15:$K$24,0)),0)/12)</x:f>
        <x:v>0</x:v>
      </x:c>
      <x:c r="V172" s="180" t="n">
        <x:f>MIN(T172+U172,IF(T172&gt;0,IFERROR(INDEX(Inputs!$H$15:$H$24,MATCH(3,Inputs!$K$15:$K$24,0)),0),0))</x:f>
        <x:v>0</x:v>
      </x:c>
      <x:c r="W172" s="180" t="n">
        <x:f>MAX(0,T172+U172-V172)</x:f>
        <x:v>0</x:v>
      </x:c>
      <x:c r="X172" s="180" t="n">
        <x:f>MIN(W172,MAX(0,$G172-SUM(K172,Q172)))</x:f>
        <x:v>0</x:v>
      </x:c>
      <x:c r="Y172" s="180" t="n">
        <x:f>MAX(0,W172-X172)</x:f>
        <x:v>0</x:v>
      </x:c>
      <x:c r="Z172" s="180" t="n">
        <x:f>AE171</x:f>
        <x:v>0</x:v>
      </x:c>
      <x:c r="AA172" s="180" t="n">
        <x:f>IF(Z172&lt;=0,0,Z172*IFERROR(INDEX(Inputs!$E$15:$E$24,MATCH(4,Inputs!$K$15:$K$24,0)),0)/12)</x:f>
        <x:v>0</x:v>
      </x:c>
      <x:c r="AB172" s="180" t="n">
        <x:f>MIN(Z172+AA172,IF(Z172&gt;0,IFERROR(INDEX(Inputs!$H$15:$H$24,MATCH(4,Inputs!$K$15:$K$24,0)),0),0))</x:f>
        <x:v>0</x:v>
      </x:c>
      <x:c r="AC172" s="180" t="n">
        <x:f>MAX(0,Z172+AA172-AB172)</x:f>
        <x:v>0</x:v>
      </x:c>
      <x:c r="AD172" s="180" t="n">
        <x:f>MIN(AC172,MAX(0,$G172-SUM(K172,Q172,W172)))</x:f>
        <x:v>0</x:v>
      </x:c>
      <x:c r="AE172" s="180" t="n">
        <x:f>MAX(0,AC172-AD172)</x:f>
        <x:v>0</x:v>
      </x:c>
      <x:c r="AF172" s="180" t="n">
        <x:f>AK171</x:f>
        <x:v>0</x:v>
      </x:c>
      <x:c r="AG172" s="180" t="n">
        <x:f>IF(AF172&lt;=0,0,AF172*IFERROR(INDEX(Inputs!$E$15:$E$24,MATCH(5,Inputs!$K$15:$K$24,0)),0)/12)</x:f>
        <x:v>0</x:v>
      </x:c>
      <x:c r="AH172" s="180" t="n">
        <x:f>MIN(AF172+AG172,IF(AF172&gt;0,IFERROR(INDEX(Inputs!$H$15:$H$24,MATCH(5,Inputs!$K$15:$K$24,0)),0),0))</x:f>
        <x:v>0</x:v>
      </x:c>
      <x:c r="AI172" s="180" t="n">
        <x:f>MAX(0,AF172+AG172-AH172)</x:f>
        <x:v>0</x:v>
      </x:c>
      <x:c r="AJ172" s="180" t="n">
        <x:f>MIN(AI172,MAX(0,$G172-SUM(K172,Q172,W172,AC172)))</x:f>
        <x:v>0</x:v>
      </x:c>
      <x:c r="AK172" s="180" t="n">
        <x:f>MAX(0,AI172-AJ172)</x:f>
        <x:v>0</x:v>
      </x:c>
      <x:c r="AL172" s="180" t="n">
        <x:f>AQ171</x:f>
        <x:v>0</x:v>
      </x:c>
      <x:c r="AM172" s="180" t="n">
        <x:f>IF(AL172&lt;=0,0,AL172*IFERROR(INDEX(Inputs!$E$15:$E$24,MATCH(6,Inputs!$K$15:$K$24,0)),0)/12)</x:f>
        <x:v>0</x:v>
      </x:c>
      <x:c r="AN172" s="180" t="n">
        <x:f>MIN(AL172+AM172,IF(AL172&gt;0,IFERROR(INDEX(Inputs!$H$15:$H$24,MATCH(6,Inputs!$K$15:$K$24,0)),0),0))</x:f>
        <x:v>0</x:v>
      </x:c>
      <x:c r="AO172" s="180" t="n">
        <x:f>MAX(0,AL172+AM172-AN172)</x:f>
        <x:v>0</x:v>
      </x:c>
      <x:c r="AP172" s="180" t="n">
        <x:f>MIN(AO172,MAX(0,$G172-SUM(K172,Q172,W172,AC172,AI172)))</x:f>
        <x:v>0</x:v>
      </x:c>
      <x:c r="AQ172" s="180" t="n">
        <x:f>MAX(0,AO172-AP172)</x:f>
        <x:v>0</x:v>
      </x:c>
      <x:c r="AR172" s="180" t="n">
        <x:f>AW171</x:f>
        <x:v>0</x:v>
      </x:c>
      <x:c r="AS172" s="180" t="n">
        <x:f>IF(AR172&lt;=0,0,AR172*IFERROR(INDEX(Inputs!$E$15:$E$24,MATCH(7,Inputs!$K$15:$K$24,0)),0)/12)</x:f>
        <x:v>0</x:v>
      </x:c>
      <x:c r="AT172" s="180" t="n">
        <x:f>MIN(AR172+AS172,IF(AR172&gt;0,IFERROR(INDEX(Inputs!$H$15:$H$24,MATCH(7,Inputs!$K$15:$K$24,0)),0),0))</x:f>
        <x:v>0</x:v>
      </x:c>
      <x:c r="AU172" s="180" t="n">
        <x:f>MAX(0,AR172+AS172-AT172)</x:f>
        <x:v>0</x:v>
      </x:c>
      <x:c r="AV172" s="180" t="n">
        <x:f>MIN(AU172,MAX(0,$G172-SUM(K172,Q172,W172,AC172,AI172,AO172)))</x:f>
        <x:v>0</x:v>
      </x:c>
      <x:c r="AW172" s="180" t="n">
        <x:f>MAX(0,AU172-AV172)</x:f>
        <x:v>0</x:v>
      </x:c>
      <x:c r="AX172" s="180" t="n">
        <x:f>BC171</x:f>
        <x:v>0</x:v>
      </x:c>
      <x:c r="AY172" s="180" t="n">
        <x:f>IF(AX172&lt;=0,0,AX172*IFERROR(INDEX(Inputs!$E$15:$E$24,MATCH(8,Inputs!$K$15:$K$24,0)),0)/12)</x:f>
        <x:v>0</x:v>
      </x:c>
      <x:c r="AZ172" s="180" t="n">
        <x:f>MIN(AX172+AY172,IF(AX172&gt;0,IFERROR(INDEX(Inputs!$H$15:$H$24,MATCH(8,Inputs!$K$15:$K$24,0)),0),0))</x:f>
        <x:v>0</x:v>
      </x:c>
      <x:c r="BA172" s="180" t="n">
        <x:f>MAX(0,AX172+AY172-AZ172)</x:f>
        <x:v>0</x:v>
      </x:c>
      <x:c r="BB172" s="180" t="n">
        <x:f>MIN(BA172,MAX(0,$G172-SUM(K172,Q172,W172,AC172,AI172,AO172,AU172)))</x:f>
        <x:v>0</x:v>
      </x:c>
      <x:c r="BC172" s="180" t="n">
        <x:f>MAX(0,BA172-BB172)</x:f>
        <x:v>0</x:v>
      </x:c>
      <x:c r="BD172" s="180" t="n">
        <x:f>BI171</x:f>
        <x:v>0</x:v>
      </x:c>
      <x:c r="BE172" s="180" t="n">
        <x:f>IF(BD172&lt;=0,0,BD172*IFERROR(INDEX(Inputs!$E$15:$E$24,MATCH(9,Inputs!$K$15:$K$24,0)),0)/12)</x:f>
        <x:v>0</x:v>
      </x:c>
      <x:c r="BF172" s="180" t="n">
        <x:f>MIN(BD172+BE172,IF(BD172&gt;0,IFERROR(INDEX(Inputs!$H$15:$H$24,MATCH(9,Inputs!$K$15:$K$24,0)),0),0))</x:f>
        <x:v>0</x:v>
      </x:c>
      <x:c r="BG172" s="180" t="n">
        <x:f>MAX(0,BD172+BE172-BF172)</x:f>
        <x:v>0</x:v>
      </x:c>
      <x:c r="BH172" s="180" t="n">
        <x:f>MIN(BG172,MAX(0,$G172-SUM(K172,Q172,W172,AC172,AI172,AO172,AU172,BA172)))</x:f>
        <x:v>0</x:v>
      </x:c>
      <x:c r="BI172" s="180" t="n">
        <x:f>MAX(0,BG172-BH172)</x:f>
        <x:v>0</x:v>
      </x:c>
      <x:c r="BJ172" s="180" t="n">
        <x:f>BO171</x:f>
        <x:v>0</x:v>
      </x:c>
      <x:c r="BK172" s="180" t="n">
        <x:f>IF(BJ172&lt;=0,0,BJ172*IFERROR(INDEX(Inputs!$E$15:$E$24,MATCH(10,Inputs!$K$15:$K$24,0)),0)/12)</x:f>
        <x:v>0</x:v>
      </x:c>
      <x:c r="BL172" s="180" t="n">
        <x:f>MIN(BJ172+BK172,IF(BJ172&gt;0,IFERROR(INDEX(Inputs!$H$15:$H$24,MATCH(10,Inputs!$K$15:$K$24,0)),0),0))</x:f>
        <x:v>0</x:v>
      </x:c>
      <x:c r="BM172" s="180" t="n">
        <x:f>MAX(0,BJ172+BK172-BL172)</x:f>
        <x:v>0</x:v>
      </x:c>
      <x:c r="BN172" s="180" t="n">
        <x:f>MIN(BM172,MAX(0,$G172-SUM(K172,Q172,W172,AC172,AI172,AO172,AU172,BA172,BG172)))</x:f>
        <x:v>0</x:v>
      </x:c>
      <x:c r="BO172" s="192" t="n">
        <x:f>MAX(0,BM172-BN172)</x:f>
        <x:v>0</x:v>
      </x:c>
    </x:row>
    <x:row r="173">
      <x:c r="A173" s="191" t="n">
        <x:f>166</x:f>
        <x:v>166</x:v>
      </x:c>
      <x:c r="B173" s="178" t="n">
        <x:f>EDATE(Inputs!$B$4,A173-1)</x:f>
        <x:v>51241</x:v>
      </x:c>
      <x:c r="C173" s="182" t="n">
        <x:f>SUM(H173,N173,T173,Z173,AF173,AL173,AR173,AX173,BD173,BJ173)</x:f>
        <x:v>0</x:v>
      </x:c>
      <x:c r="D173" s="182" t="n">
        <x:f>SUM(I173,O173,U173,AA173,AG173,AM173,AS173,AY173,BE173,BK173)</x:f>
        <x:v>0</x:v>
      </x:c>
      <x:c r="E173" s="182" t="n">
        <x:f>SUM(J173,P173,V173,AB173,AH173,AN173,AT173,AZ173,BF173,BL173)+SUM(L173,R173,X173,AD173,AJ173,AP173,AV173,BB173,BH173,BN173)</x:f>
        <x:v>0</x:v>
      </x:c>
      <x:c r="F173" s="182" t="n">
        <x:f>SUM(M173,S173,Y173,AE173,AK173,AQ173,AW173,BC173,BI173,BO173)</x:f>
        <x:v>0</x:v>
      </x:c>
      <x:c r="G173" s="182" t="n">
        <x:f>MAX(0,Inputs!$B$12-SUM(J173,P173,V173,AB173,AH173,AN173,AT173,AZ173,BF173,BL173))</x:f>
        <x:v>1150</x:v>
      </x:c>
      <x:c r="H173" s="180" t="n">
        <x:f>M172</x:f>
        <x:v>0</x:v>
      </x:c>
      <x:c r="I173" s="180" t="n">
        <x:f>IF(H173&lt;=0,0,H173*IFERROR(INDEX(Inputs!$E$15:$E$24,MATCH(1,Inputs!$K$15:$K$24,0)),0)/12)</x:f>
        <x:v>0</x:v>
      </x:c>
      <x:c r="J173" s="180" t="n">
        <x:f>MIN(H173+I173,IF(H173&gt;0,IFERROR(INDEX(Inputs!$H$15:$H$24,MATCH(1,Inputs!$K$15:$K$24,0)),0),0))</x:f>
        <x:v>0</x:v>
      </x:c>
      <x:c r="K173" s="180" t="n">
        <x:f>MAX(0,H173+I173-J173)</x:f>
        <x:v>0</x:v>
      </x:c>
      <x:c r="L173" s="180" t="n">
        <x:f>MIN(K173,MAX(0,$G173-0))</x:f>
        <x:v>0</x:v>
      </x:c>
      <x:c r="M173" s="180" t="n">
        <x:f>MAX(0,K173-L173)</x:f>
        <x:v>0</x:v>
      </x:c>
      <x:c r="N173" s="180" t="n">
        <x:f>S172</x:f>
        <x:v>0</x:v>
      </x:c>
      <x:c r="O173" s="180" t="n">
        <x:f>IF(N173&lt;=0,0,N173*IFERROR(INDEX(Inputs!$E$15:$E$24,MATCH(2,Inputs!$K$15:$K$24,0)),0)/12)</x:f>
        <x:v>0</x:v>
      </x:c>
      <x:c r="P173" s="180" t="n">
        <x:f>MIN(N173+O173,IF(N173&gt;0,IFERROR(INDEX(Inputs!$H$15:$H$24,MATCH(2,Inputs!$K$15:$K$24,0)),0),0))</x:f>
        <x:v>0</x:v>
      </x:c>
      <x:c r="Q173" s="180" t="n">
        <x:f>MAX(0,N173+O173-P173)</x:f>
        <x:v>0</x:v>
      </x:c>
      <x:c r="R173" s="180" t="n">
        <x:f>MIN(Q173,MAX(0,$G173-SUM(K173)))</x:f>
        <x:v>0</x:v>
      </x:c>
      <x:c r="S173" s="180" t="n">
        <x:f>MAX(0,Q173-R173)</x:f>
        <x:v>0</x:v>
      </x:c>
      <x:c r="T173" s="180" t="n">
        <x:f>Y172</x:f>
        <x:v>0</x:v>
      </x:c>
      <x:c r="U173" s="180" t="n">
        <x:f>IF(T173&lt;=0,0,T173*IFERROR(INDEX(Inputs!$E$15:$E$24,MATCH(3,Inputs!$K$15:$K$24,0)),0)/12)</x:f>
        <x:v>0</x:v>
      </x:c>
      <x:c r="V173" s="180" t="n">
        <x:f>MIN(T173+U173,IF(T173&gt;0,IFERROR(INDEX(Inputs!$H$15:$H$24,MATCH(3,Inputs!$K$15:$K$24,0)),0),0))</x:f>
        <x:v>0</x:v>
      </x:c>
      <x:c r="W173" s="180" t="n">
        <x:f>MAX(0,T173+U173-V173)</x:f>
        <x:v>0</x:v>
      </x:c>
      <x:c r="X173" s="180" t="n">
        <x:f>MIN(W173,MAX(0,$G173-SUM(K173,Q173)))</x:f>
        <x:v>0</x:v>
      </x:c>
      <x:c r="Y173" s="180" t="n">
        <x:f>MAX(0,W173-X173)</x:f>
        <x:v>0</x:v>
      </x:c>
      <x:c r="Z173" s="180" t="n">
        <x:f>AE172</x:f>
        <x:v>0</x:v>
      </x:c>
      <x:c r="AA173" s="180" t="n">
        <x:f>IF(Z173&lt;=0,0,Z173*IFERROR(INDEX(Inputs!$E$15:$E$24,MATCH(4,Inputs!$K$15:$K$24,0)),0)/12)</x:f>
        <x:v>0</x:v>
      </x:c>
      <x:c r="AB173" s="180" t="n">
        <x:f>MIN(Z173+AA173,IF(Z173&gt;0,IFERROR(INDEX(Inputs!$H$15:$H$24,MATCH(4,Inputs!$K$15:$K$24,0)),0),0))</x:f>
        <x:v>0</x:v>
      </x:c>
      <x:c r="AC173" s="180" t="n">
        <x:f>MAX(0,Z173+AA173-AB173)</x:f>
        <x:v>0</x:v>
      </x:c>
      <x:c r="AD173" s="180" t="n">
        <x:f>MIN(AC173,MAX(0,$G173-SUM(K173,Q173,W173)))</x:f>
        <x:v>0</x:v>
      </x:c>
      <x:c r="AE173" s="180" t="n">
        <x:f>MAX(0,AC173-AD173)</x:f>
        <x:v>0</x:v>
      </x:c>
      <x:c r="AF173" s="180" t="n">
        <x:f>AK172</x:f>
        <x:v>0</x:v>
      </x:c>
      <x:c r="AG173" s="180" t="n">
        <x:f>IF(AF173&lt;=0,0,AF173*IFERROR(INDEX(Inputs!$E$15:$E$24,MATCH(5,Inputs!$K$15:$K$24,0)),0)/12)</x:f>
        <x:v>0</x:v>
      </x:c>
      <x:c r="AH173" s="180" t="n">
        <x:f>MIN(AF173+AG173,IF(AF173&gt;0,IFERROR(INDEX(Inputs!$H$15:$H$24,MATCH(5,Inputs!$K$15:$K$24,0)),0),0))</x:f>
        <x:v>0</x:v>
      </x:c>
      <x:c r="AI173" s="180" t="n">
        <x:f>MAX(0,AF173+AG173-AH173)</x:f>
        <x:v>0</x:v>
      </x:c>
      <x:c r="AJ173" s="180" t="n">
        <x:f>MIN(AI173,MAX(0,$G173-SUM(K173,Q173,W173,AC173)))</x:f>
        <x:v>0</x:v>
      </x:c>
      <x:c r="AK173" s="180" t="n">
        <x:f>MAX(0,AI173-AJ173)</x:f>
        <x:v>0</x:v>
      </x:c>
      <x:c r="AL173" s="180" t="n">
        <x:f>AQ172</x:f>
        <x:v>0</x:v>
      </x:c>
      <x:c r="AM173" s="180" t="n">
        <x:f>IF(AL173&lt;=0,0,AL173*IFERROR(INDEX(Inputs!$E$15:$E$24,MATCH(6,Inputs!$K$15:$K$24,0)),0)/12)</x:f>
        <x:v>0</x:v>
      </x:c>
      <x:c r="AN173" s="180" t="n">
        <x:f>MIN(AL173+AM173,IF(AL173&gt;0,IFERROR(INDEX(Inputs!$H$15:$H$24,MATCH(6,Inputs!$K$15:$K$24,0)),0),0))</x:f>
        <x:v>0</x:v>
      </x:c>
      <x:c r="AO173" s="180" t="n">
        <x:f>MAX(0,AL173+AM173-AN173)</x:f>
        <x:v>0</x:v>
      </x:c>
      <x:c r="AP173" s="180" t="n">
        <x:f>MIN(AO173,MAX(0,$G173-SUM(K173,Q173,W173,AC173,AI173)))</x:f>
        <x:v>0</x:v>
      </x:c>
      <x:c r="AQ173" s="180" t="n">
        <x:f>MAX(0,AO173-AP173)</x:f>
        <x:v>0</x:v>
      </x:c>
      <x:c r="AR173" s="180" t="n">
        <x:f>AW172</x:f>
        <x:v>0</x:v>
      </x:c>
      <x:c r="AS173" s="180" t="n">
        <x:f>IF(AR173&lt;=0,0,AR173*IFERROR(INDEX(Inputs!$E$15:$E$24,MATCH(7,Inputs!$K$15:$K$24,0)),0)/12)</x:f>
        <x:v>0</x:v>
      </x:c>
      <x:c r="AT173" s="180" t="n">
        <x:f>MIN(AR173+AS173,IF(AR173&gt;0,IFERROR(INDEX(Inputs!$H$15:$H$24,MATCH(7,Inputs!$K$15:$K$24,0)),0),0))</x:f>
        <x:v>0</x:v>
      </x:c>
      <x:c r="AU173" s="180" t="n">
        <x:f>MAX(0,AR173+AS173-AT173)</x:f>
        <x:v>0</x:v>
      </x:c>
      <x:c r="AV173" s="180" t="n">
        <x:f>MIN(AU173,MAX(0,$G173-SUM(K173,Q173,W173,AC173,AI173,AO173)))</x:f>
        <x:v>0</x:v>
      </x:c>
      <x:c r="AW173" s="180" t="n">
        <x:f>MAX(0,AU173-AV173)</x:f>
        <x:v>0</x:v>
      </x:c>
      <x:c r="AX173" s="180" t="n">
        <x:f>BC172</x:f>
        <x:v>0</x:v>
      </x:c>
      <x:c r="AY173" s="180" t="n">
        <x:f>IF(AX173&lt;=0,0,AX173*IFERROR(INDEX(Inputs!$E$15:$E$24,MATCH(8,Inputs!$K$15:$K$24,0)),0)/12)</x:f>
        <x:v>0</x:v>
      </x:c>
      <x:c r="AZ173" s="180" t="n">
        <x:f>MIN(AX173+AY173,IF(AX173&gt;0,IFERROR(INDEX(Inputs!$H$15:$H$24,MATCH(8,Inputs!$K$15:$K$24,0)),0),0))</x:f>
        <x:v>0</x:v>
      </x:c>
      <x:c r="BA173" s="180" t="n">
        <x:f>MAX(0,AX173+AY173-AZ173)</x:f>
        <x:v>0</x:v>
      </x:c>
      <x:c r="BB173" s="180" t="n">
        <x:f>MIN(BA173,MAX(0,$G173-SUM(K173,Q173,W173,AC173,AI173,AO173,AU173)))</x:f>
        <x:v>0</x:v>
      </x:c>
      <x:c r="BC173" s="180" t="n">
        <x:f>MAX(0,BA173-BB173)</x:f>
        <x:v>0</x:v>
      </x:c>
      <x:c r="BD173" s="180" t="n">
        <x:f>BI172</x:f>
        <x:v>0</x:v>
      </x:c>
      <x:c r="BE173" s="180" t="n">
        <x:f>IF(BD173&lt;=0,0,BD173*IFERROR(INDEX(Inputs!$E$15:$E$24,MATCH(9,Inputs!$K$15:$K$24,0)),0)/12)</x:f>
        <x:v>0</x:v>
      </x:c>
      <x:c r="BF173" s="180" t="n">
        <x:f>MIN(BD173+BE173,IF(BD173&gt;0,IFERROR(INDEX(Inputs!$H$15:$H$24,MATCH(9,Inputs!$K$15:$K$24,0)),0),0))</x:f>
        <x:v>0</x:v>
      </x:c>
      <x:c r="BG173" s="180" t="n">
        <x:f>MAX(0,BD173+BE173-BF173)</x:f>
        <x:v>0</x:v>
      </x:c>
      <x:c r="BH173" s="180" t="n">
        <x:f>MIN(BG173,MAX(0,$G173-SUM(K173,Q173,W173,AC173,AI173,AO173,AU173,BA173)))</x:f>
        <x:v>0</x:v>
      </x:c>
      <x:c r="BI173" s="180" t="n">
        <x:f>MAX(0,BG173-BH173)</x:f>
        <x:v>0</x:v>
      </x:c>
      <x:c r="BJ173" s="180" t="n">
        <x:f>BO172</x:f>
        <x:v>0</x:v>
      </x:c>
      <x:c r="BK173" s="180" t="n">
        <x:f>IF(BJ173&lt;=0,0,BJ173*IFERROR(INDEX(Inputs!$E$15:$E$24,MATCH(10,Inputs!$K$15:$K$24,0)),0)/12)</x:f>
        <x:v>0</x:v>
      </x:c>
      <x:c r="BL173" s="180" t="n">
        <x:f>MIN(BJ173+BK173,IF(BJ173&gt;0,IFERROR(INDEX(Inputs!$H$15:$H$24,MATCH(10,Inputs!$K$15:$K$24,0)),0),0))</x:f>
        <x:v>0</x:v>
      </x:c>
      <x:c r="BM173" s="180" t="n">
        <x:f>MAX(0,BJ173+BK173-BL173)</x:f>
        <x:v>0</x:v>
      </x:c>
      <x:c r="BN173" s="180" t="n">
        <x:f>MIN(BM173,MAX(0,$G173-SUM(K173,Q173,W173,AC173,AI173,AO173,AU173,BA173,BG173)))</x:f>
        <x:v>0</x:v>
      </x:c>
      <x:c r="BO173" s="192" t="n">
        <x:f>MAX(0,BM173-BN173)</x:f>
        <x:v>0</x:v>
      </x:c>
    </x:row>
    <x:row r="174">
      <x:c r="A174" s="191" t="n">
        <x:f>167</x:f>
        <x:v>167</x:v>
      </x:c>
      <x:c r="B174" s="178" t="n">
        <x:f>EDATE(Inputs!$B$4,A174-1)</x:f>
        <x:v>51271</x:v>
      </x:c>
      <x:c r="C174" s="182" t="n">
        <x:f>SUM(H174,N174,T174,Z174,AF174,AL174,AR174,AX174,BD174,BJ174)</x:f>
        <x:v>0</x:v>
      </x:c>
      <x:c r="D174" s="182" t="n">
        <x:f>SUM(I174,O174,U174,AA174,AG174,AM174,AS174,AY174,BE174,BK174)</x:f>
        <x:v>0</x:v>
      </x:c>
      <x:c r="E174" s="182" t="n">
        <x:f>SUM(J174,P174,V174,AB174,AH174,AN174,AT174,AZ174,BF174,BL174)+SUM(L174,R174,X174,AD174,AJ174,AP174,AV174,BB174,BH174,BN174)</x:f>
        <x:v>0</x:v>
      </x:c>
      <x:c r="F174" s="182" t="n">
        <x:f>SUM(M174,S174,Y174,AE174,AK174,AQ174,AW174,BC174,BI174,BO174)</x:f>
        <x:v>0</x:v>
      </x:c>
      <x:c r="G174" s="182" t="n">
        <x:f>MAX(0,Inputs!$B$12-SUM(J174,P174,V174,AB174,AH174,AN174,AT174,AZ174,BF174,BL174))</x:f>
        <x:v>1150</x:v>
      </x:c>
      <x:c r="H174" s="180" t="n">
        <x:f>M173</x:f>
        <x:v>0</x:v>
      </x:c>
      <x:c r="I174" s="180" t="n">
        <x:f>IF(H174&lt;=0,0,H174*IFERROR(INDEX(Inputs!$E$15:$E$24,MATCH(1,Inputs!$K$15:$K$24,0)),0)/12)</x:f>
        <x:v>0</x:v>
      </x:c>
      <x:c r="J174" s="180" t="n">
        <x:f>MIN(H174+I174,IF(H174&gt;0,IFERROR(INDEX(Inputs!$H$15:$H$24,MATCH(1,Inputs!$K$15:$K$24,0)),0),0))</x:f>
        <x:v>0</x:v>
      </x:c>
      <x:c r="K174" s="180" t="n">
        <x:f>MAX(0,H174+I174-J174)</x:f>
        <x:v>0</x:v>
      </x:c>
      <x:c r="L174" s="180" t="n">
        <x:f>MIN(K174,MAX(0,$G174-0))</x:f>
        <x:v>0</x:v>
      </x:c>
      <x:c r="M174" s="180" t="n">
        <x:f>MAX(0,K174-L174)</x:f>
        <x:v>0</x:v>
      </x:c>
      <x:c r="N174" s="180" t="n">
        <x:f>S173</x:f>
        <x:v>0</x:v>
      </x:c>
      <x:c r="O174" s="180" t="n">
        <x:f>IF(N174&lt;=0,0,N174*IFERROR(INDEX(Inputs!$E$15:$E$24,MATCH(2,Inputs!$K$15:$K$24,0)),0)/12)</x:f>
        <x:v>0</x:v>
      </x:c>
      <x:c r="P174" s="180" t="n">
        <x:f>MIN(N174+O174,IF(N174&gt;0,IFERROR(INDEX(Inputs!$H$15:$H$24,MATCH(2,Inputs!$K$15:$K$24,0)),0),0))</x:f>
        <x:v>0</x:v>
      </x:c>
      <x:c r="Q174" s="180" t="n">
        <x:f>MAX(0,N174+O174-P174)</x:f>
        <x:v>0</x:v>
      </x:c>
      <x:c r="R174" s="180" t="n">
        <x:f>MIN(Q174,MAX(0,$G174-SUM(K174)))</x:f>
        <x:v>0</x:v>
      </x:c>
      <x:c r="S174" s="180" t="n">
        <x:f>MAX(0,Q174-R174)</x:f>
        <x:v>0</x:v>
      </x:c>
      <x:c r="T174" s="180" t="n">
        <x:f>Y173</x:f>
        <x:v>0</x:v>
      </x:c>
      <x:c r="U174" s="180" t="n">
        <x:f>IF(T174&lt;=0,0,T174*IFERROR(INDEX(Inputs!$E$15:$E$24,MATCH(3,Inputs!$K$15:$K$24,0)),0)/12)</x:f>
        <x:v>0</x:v>
      </x:c>
      <x:c r="V174" s="180" t="n">
        <x:f>MIN(T174+U174,IF(T174&gt;0,IFERROR(INDEX(Inputs!$H$15:$H$24,MATCH(3,Inputs!$K$15:$K$24,0)),0),0))</x:f>
        <x:v>0</x:v>
      </x:c>
      <x:c r="W174" s="180" t="n">
        <x:f>MAX(0,T174+U174-V174)</x:f>
        <x:v>0</x:v>
      </x:c>
      <x:c r="X174" s="180" t="n">
        <x:f>MIN(W174,MAX(0,$G174-SUM(K174,Q174)))</x:f>
        <x:v>0</x:v>
      </x:c>
      <x:c r="Y174" s="180" t="n">
        <x:f>MAX(0,W174-X174)</x:f>
        <x:v>0</x:v>
      </x:c>
      <x:c r="Z174" s="180" t="n">
        <x:f>AE173</x:f>
        <x:v>0</x:v>
      </x:c>
      <x:c r="AA174" s="180" t="n">
        <x:f>IF(Z174&lt;=0,0,Z174*IFERROR(INDEX(Inputs!$E$15:$E$24,MATCH(4,Inputs!$K$15:$K$24,0)),0)/12)</x:f>
        <x:v>0</x:v>
      </x:c>
      <x:c r="AB174" s="180" t="n">
        <x:f>MIN(Z174+AA174,IF(Z174&gt;0,IFERROR(INDEX(Inputs!$H$15:$H$24,MATCH(4,Inputs!$K$15:$K$24,0)),0),0))</x:f>
        <x:v>0</x:v>
      </x:c>
      <x:c r="AC174" s="180" t="n">
        <x:f>MAX(0,Z174+AA174-AB174)</x:f>
        <x:v>0</x:v>
      </x:c>
      <x:c r="AD174" s="180" t="n">
        <x:f>MIN(AC174,MAX(0,$G174-SUM(K174,Q174,W174)))</x:f>
        <x:v>0</x:v>
      </x:c>
      <x:c r="AE174" s="180" t="n">
        <x:f>MAX(0,AC174-AD174)</x:f>
        <x:v>0</x:v>
      </x:c>
      <x:c r="AF174" s="180" t="n">
        <x:f>AK173</x:f>
        <x:v>0</x:v>
      </x:c>
      <x:c r="AG174" s="180" t="n">
        <x:f>IF(AF174&lt;=0,0,AF174*IFERROR(INDEX(Inputs!$E$15:$E$24,MATCH(5,Inputs!$K$15:$K$24,0)),0)/12)</x:f>
        <x:v>0</x:v>
      </x:c>
      <x:c r="AH174" s="180" t="n">
        <x:f>MIN(AF174+AG174,IF(AF174&gt;0,IFERROR(INDEX(Inputs!$H$15:$H$24,MATCH(5,Inputs!$K$15:$K$24,0)),0),0))</x:f>
        <x:v>0</x:v>
      </x:c>
      <x:c r="AI174" s="180" t="n">
        <x:f>MAX(0,AF174+AG174-AH174)</x:f>
        <x:v>0</x:v>
      </x:c>
      <x:c r="AJ174" s="180" t="n">
        <x:f>MIN(AI174,MAX(0,$G174-SUM(K174,Q174,W174,AC174)))</x:f>
        <x:v>0</x:v>
      </x:c>
      <x:c r="AK174" s="180" t="n">
        <x:f>MAX(0,AI174-AJ174)</x:f>
        <x:v>0</x:v>
      </x:c>
      <x:c r="AL174" s="180" t="n">
        <x:f>AQ173</x:f>
        <x:v>0</x:v>
      </x:c>
      <x:c r="AM174" s="180" t="n">
        <x:f>IF(AL174&lt;=0,0,AL174*IFERROR(INDEX(Inputs!$E$15:$E$24,MATCH(6,Inputs!$K$15:$K$24,0)),0)/12)</x:f>
        <x:v>0</x:v>
      </x:c>
      <x:c r="AN174" s="180" t="n">
        <x:f>MIN(AL174+AM174,IF(AL174&gt;0,IFERROR(INDEX(Inputs!$H$15:$H$24,MATCH(6,Inputs!$K$15:$K$24,0)),0),0))</x:f>
        <x:v>0</x:v>
      </x:c>
      <x:c r="AO174" s="180" t="n">
        <x:f>MAX(0,AL174+AM174-AN174)</x:f>
        <x:v>0</x:v>
      </x:c>
      <x:c r="AP174" s="180" t="n">
        <x:f>MIN(AO174,MAX(0,$G174-SUM(K174,Q174,W174,AC174,AI174)))</x:f>
        <x:v>0</x:v>
      </x:c>
      <x:c r="AQ174" s="180" t="n">
        <x:f>MAX(0,AO174-AP174)</x:f>
        <x:v>0</x:v>
      </x:c>
      <x:c r="AR174" s="180" t="n">
        <x:f>AW173</x:f>
        <x:v>0</x:v>
      </x:c>
      <x:c r="AS174" s="180" t="n">
        <x:f>IF(AR174&lt;=0,0,AR174*IFERROR(INDEX(Inputs!$E$15:$E$24,MATCH(7,Inputs!$K$15:$K$24,0)),0)/12)</x:f>
        <x:v>0</x:v>
      </x:c>
      <x:c r="AT174" s="180" t="n">
        <x:f>MIN(AR174+AS174,IF(AR174&gt;0,IFERROR(INDEX(Inputs!$H$15:$H$24,MATCH(7,Inputs!$K$15:$K$24,0)),0),0))</x:f>
        <x:v>0</x:v>
      </x:c>
      <x:c r="AU174" s="180" t="n">
        <x:f>MAX(0,AR174+AS174-AT174)</x:f>
        <x:v>0</x:v>
      </x:c>
      <x:c r="AV174" s="180" t="n">
        <x:f>MIN(AU174,MAX(0,$G174-SUM(K174,Q174,W174,AC174,AI174,AO174)))</x:f>
        <x:v>0</x:v>
      </x:c>
      <x:c r="AW174" s="180" t="n">
        <x:f>MAX(0,AU174-AV174)</x:f>
        <x:v>0</x:v>
      </x:c>
      <x:c r="AX174" s="180" t="n">
        <x:f>BC173</x:f>
        <x:v>0</x:v>
      </x:c>
      <x:c r="AY174" s="180" t="n">
        <x:f>IF(AX174&lt;=0,0,AX174*IFERROR(INDEX(Inputs!$E$15:$E$24,MATCH(8,Inputs!$K$15:$K$24,0)),0)/12)</x:f>
        <x:v>0</x:v>
      </x:c>
      <x:c r="AZ174" s="180" t="n">
        <x:f>MIN(AX174+AY174,IF(AX174&gt;0,IFERROR(INDEX(Inputs!$H$15:$H$24,MATCH(8,Inputs!$K$15:$K$24,0)),0),0))</x:f>
        <x:v>0</x:v>
      </x:c>
      <x:c r="BA174" s="180" t="n">
        <x:f>MAX(0,AX174+AY174-AZ174)</x:f>
        <x:v>0</x:v>
      </x:c>
      <x:c r="BB174" s="180" t="n">
        <x:f>MIN(BA174,MAX(0,$G174-SUM(K174,Q174,W174,AC174,AI174,AO174,AU174)))</x:f>
        <x:v>0</x:v>
      </x:c>
      <x:c r="BC174" s="180" t="n">
        <x:f>MAX(0,BA174-BB174)</x:f>
        <x:v>0</x:v>
      </x:c>
      <x:c r="BD174" s="180" t="n">
        <x:f>BI173</x:f>
        <x:v>0</x:v>
      </x:c>
      <x:c r="BE174" s="180" t="n">
        <x:f>IF(BD174&lt;=0,0,BD174*IFERROR(INDEX(Inputs!$E$15:$E$24,MATCH(9,Inputs!$K$15:$K$24,0)),0)/12)</x:f>
        <x:v>0</x:v>
      </x:c>
      <x:c r="BF174" s="180" t="n">
        <x:f>MIN(BD174+BE174,IF(BD174&gt;0,IFERROR(INDEX(Inputs!$H$15:$H$24,MATCH(9,Inputs!$K$15:$K$24,0)),0),0))</x:f>
        <x:v>0</x:v>
      </x:c>
      <x:c r="BG174" s="180" t="n">
        <x:f>MAX(0,BD174+BE174-BF174)</x:f>
        <x:v>0</x:v>
      </x:c>
      <x:c r="BH174" s="180" t="n">
        <x:f>MIN(BG174,MAX(0,$G174-SUM(K174,Q174,W174,AC174,AI174,AO174,AU174,BA174)))</x:f>
        <x:v>0</x:v>
      </x:c>
      <x:c r="BI174" s="180" t="n">
        <x:f>MAX(0,BG174-BH174)</x:f>
        <x:v>0</x:v>
      </x:c>
      <x:c r="BJ174" s="180" t="n">
        <x:f>BO173</x:f>
        <x:v>0</x:v>
      </x:c>
      <x:c r="BK174" s="180" t="n">
        <x:f>IF(BJ174&lt;=0,0,BJ174*IFERROR(INDEX(Inputs!$E$15:$E$24,MATCH(10,Inputs!$K$15:$K$24,0)),0)/12)</x:f>
        <x:v>0</x:v>
      </x:c>
      <x:c r="BL174" s="180" t="n">
        <x:f>MIN(BJ174+BK174,IF(BJ174&gt;0,IFERROR(INDEX(Inputs!$H$15:$H$24,MATCH(10,Inputs!$K$15:$K$24,0)),0),0))</x:f>
        <x:v>0</x:v>
      </x:c>
      <x:c r="BM174" s="180" t="n">
        <x:f>MAX(0,BJ174+BK174-BL174)</x:f>
        <x:v>0</x:v>
      </x:c>
      <x:c r="BN174" s="180" t="n">
        <x:f>MIN(BM174,MAX(0,$G174-SUM(K174,Q174,W174,AC174,AI174,AO174,AU174,BA174,BG174)))</x:f>
        <x:v>0</x:v>
      </x:c>
      <x:c r="BO174" s="192" t="n">
        <x:f>MAX(0,BM174-BN174)</x:f>
        <x:v>0</x:v>
      </x:c>
    </x:row>
    <x:row r="175">
      <x:c r="A175" s="191" t="n">
        <x:f>168</x:f>
        <x:v>168</x:v>
      </x:c>
      <x:c r="B175" s="178" t="n">
        <x:f>EDATE(Inputs!$B$4,A175-1)</x:f>
        <x:v>51302</x:v>
      </x:c>
      <x:c r="C175" s="182" t="n">
        <x:f>SUM(H175,N175,T175,Z175,AF175,AL175,AR175,AX175,BD175,BJ175)</x:f>
        <x:v>0</x:v>
      </x:c>
      <x:c r="D175" s="182" t="n">
        <x:f>SUM(I175,O175,U175,AA175,AG175,AM175,AS175,AY175,BE175,BK175)</x:f>
        <x:v>0</x:v>
      </x:c>
      <x:c r="E175" s="182" t="n">
        <x:f>SUM(J175,P175,V175,AB175,AH175,AN175,AT175,AZ175,BF175,BL175)+SUM(L175,R175,X175,AD175,AJ175,AP175,AV175,BB175,BH175,BN175)</x:f>
        <x:v>0</x:v>
      </x:c>
      <x:c r="F175" s="182" t="n">
        <x:f>SUM(M175,S175,Y175,AE175,AK175,AQ175,AW175,BC175,BI175,BO175)</x:f>
        <x:v>0</x:v>
      </x:c>
      <x:c r="G175" s="182" t="n">
        <x:f>MAX(0,Inputs!$B$12-SUM(J175,P175,V175,AB175,AH175,AN175,AT175,AZ175,BF175,BL175))</x:f>
        <x:v>1150</x:v>
      </x:c>
      <x:c r="H175" s="180" t="n">
        <x:f>M174</x:f>
        <x:v>0</x:v>
      </x:c>
      <x:c r="I175" s="180" t="n">
        <x:f>IF(H175&lt;=0,0,H175*IFERROR(INDEX(Inputs!$E$15:$E$24,MATCH(1,Inputs!$K$15:$K$24,0)),0)/12)</x:f>
        <x:v>0</x:v>
      </x:c>
      <x:c r="J175" s="180" t="n">
        <x:f>MIN(H175+I175,IF(H175&gt;0,IFERROR(INDEX(Inputs!$H$15:$H$24,MATCH(1,Inputs!$K$15:$K$24,0)),0),0))</x:f>
        <x:v>0</x:v>
      </x:c>
      <x:c r="K175" s="180" t="n">
        <x:f>MAX(0,H175+I175-J175)</x:f>
        <x:v>0</x:v>
      </x:c>
      <x:c r="L175" s="180" t="n">
        <x:f>MIN(K175,MAX(0,$G175-0))</x:f>
        <x:v>0</x:v>
      </x:c>
      <x:c r="M175" s="180" t="n">
        <x:f>MAX(0,K175-L175)</x:f>
        <x:v>0</x:v>
      </x:c>
      <x:c r="N175" s="180" t="n">
        <x:f>S174</x:f>
        <x:v>0</x:v>
      </x:c>
      <x:c r="O175" s="180" t="n">
        <x:f>IF(N175&lt;=0,0,N175*IFERROR(INDEX(Inputs!$E$15:$E$24,MATCH(2,Inputs!$K$15:$K$24,0)),0)/12)</x:f>
        <x:v>0</x:v>
      </x:c>
      <x:c r="P175" s="180" t="n">
        <x:f>MIN(N175+O175,IF(N175&gt;0,IFERROR(INDEX(Inputs!$H$15:$H$24,MATCH(2,Inputs!$K$15:$K$24,0)),0),0))</x:f>
        <x:v>0</x:v>
      </x:c>
      <x:c r="Q175" s="180" t="n">
        <x:f>MAX(0,N175+O175-P175)</x:f>
        <x:v>0</x:v>
      </x:c>
      <x:c r="R175" s="180" t="n">
        <x:f>MIN(Q175,MAX(0,$G175-SUM(K175)))</x:f>
        <x:v>0</x:v>
      </x:c>
      <x:c r="S175" s="180" t="n">
        <x:f>MAX(0,Q175-R175)</x:f>
        <x:v>0</x:v>
      </x:c>
      <x:c r="T175" s="180" t="n">
        <x:f>Y174</x:f>
        <x:v>0</x:v>
      </x:c>
      <x:c r="U175" s="180" t="n">
        <x:f>IF(T175&lt;=0,0,T175*IFERROR(INDEX(Inputs!$E$15:$E$24,MATCH(3,Inputs!$K$15:$K$24,0)),0)/12)</x:f>
        <x:v>0</x:v>
      </x:c>
      <x:c r="V175" s="180" t="n">
        <x:f>MIN(T175+U175,IF(T175&gt;0,IFERROR(INDEX(Inputs!$H$15:$H$24,MATCH(3,Inputs!$K$15:$K$24,0)),0),0))</x:f>
        <x:v>0</x:v>
      </x:c>
      <x:c r="W175" s="180" t="n">
        <x:f>MAX(0,T175+U175-V175)</x:f>
        <x:v>0</x:v>
      </x:c>
      <x:c r="X175" s="180" t="n">
        <x:f>MIN(W175,MAX(0,$G175-SUM(K175,Q175)))</x:f>
        <x:v>0</x:v>
      </x:c>
      <x:c r="Y175" s="180" t="n">
        <x:f>MAX(0,W175-X175)</x:f>
        <x:v>0</x:v>
      </x:c>
      <x:c r="Z175" s="180" t="n">
        <x:f>AE174</x:f>
        <x:v>0</x:v>
      </x:c>
      <x:c r="AA175" s="180" t="n">
        <x:f>IF(Z175&lt;=0,0,Z175*IFERROR(INDEX(Inputs!$E$15:$E$24,MATCH(4,Inputs!$K$15:$K$24,0)),0)/12)</x:f>
        <x:v>0</x:v>
      </x:c>
      <x:c r="AB175" s="180" t="n">
        <x:f>MIN(Z175+AA175,IF(Z175&gt;0,IFERROR(INDEX(Inputs!$H$15:$H$24,MATCH(4,Inputs!$K$15:$K$24,0)),0),0))</x:f>
        <x:v>0</x:v>
      </x:c>
      <x:c r="AC175" s="180" t="n">
        <x:f>MAX(0,Z175+AA175-AB175)</x:f>
        <x:v>0</x:v>
      </x:c>
      <x:c r="AD175" s="180" t="n">
        <x:f>MIN(AC175,MAX(0,$G175-SUM(K175,Q175,W175)))</x:f>
        <x:v>0</x:v>
      </x:c>
      <x:c r="AE175" s="180" t="n">
        <x:f>MAX(0,AC175-AD175)</x:f>
        <x:v>0</x:v>
      </x:c>
      <x:c r="AF175" s="180" t="n">
        <x:f>AK174</x:f>
        <x:v>0</x:v>
      </x:c>
      <x:c r="AG175" s="180" t="n">
        <x:f>IF(AF175&lt;=0,0,AF175*IFERROR(INDEX(Inputs!$E$15:$E$24,MATCH(5,Inputs!$K$15:$K$24,0)),0)/12)</x:f>
        <x:v>0</x:v>
      </x:c>
      <x:c r="AH175" s="180" t="n">
        <x:f>MIN(AF175+AG175,IF(AF175&gt;0,IFERROR(INDEX(Inputs!$H$15:$H$24,MATCH(5,Inputs!$K$15:$K$24,0)),0),0))</x:f>
        <x:v>0</x:v>
      </x:c>
      <x:c r="AI175" s="180" t="n">
        <x:f>MAX(0,AF175+AG175-AH175)</x:f>
        <x:v>0</x:v>
      </x:c>
      <x:c r="AJ175" s="180" t="n">
        <x:f>MIN(AI175,MAX(0,$G175-SUM(K175,Q175,W175,AC175)))</x:f>
        <x:v>0</x:v>
      </x:c>
      <x:c r="AK175" s="180" t="n">
        <x:f>MAX(0,AI175-AJ175)</x:f>
        <x:v>0</x:v>
      </x:c>
      <x:c r="AL175" s="180" t="n">
        <x:f>AQ174</x:f>
        <x:v>0</x:v>
      </x:c>
      <x:c r="AM175" s="180" t="n">
        <x:f>IF(AL175&lt;=0,0,AL175*IFERROR(INDEX(Inputs!$E$15:$E$24,MATCH(6,Inputs!$K$15:$K$24,0)),0)/12)</x:f>
        <x:v>0</x:v>
      </x:c>
      <x:c r="AN175" s="180" t="n">
        <x:f>MIN(AL175+AM175,IF(AL175&gt;0,IFERROR(INDEX(Inputs!$H$15:$H$24,MATCH(6,Inputs!$K$15:$K$24,0)),0),0))</x:f>
        <x:v>0</x:v>
      </x:c>
      <x:c r="AO175" s="180" t="n">
        <x:f>MAX(0,AL175+AM175-AN175)</x:f>
        <x:v>0</x:v>
      </x:c>
      <x:c r="AP175" s="180" t="n">
        <x:f>MIN(AO175,MAX(0,$G175-SUM(K175,Q175,W175,AC175,AI175)))</x:f>
        <x:v>0</x:v>
      </x:c>
      <x:c r="AQ175" s="180" t="n">
        <x:f>MAX(0,AO175-AP175)</x:f>
        <x:v>0</x:v>
      </x:c>
      <x:c r="AR175" s="180" t="n">
        <x:f>AW174</x:f>
        <x:v>0</x:v>
      </x:c>
      <x:c r="AS175" s="180" t="n">
        <x:f>IF(AR175&lt;=0,0,AR175*IFERROR(INDEX(Inputs!$E$15:$E$24,MATCH(7,Inputs!$K$15:$K$24,0)),0)/12)</x:f>
        <x:v>0</x:v>
      </x:c>
      <x:c r="AT175" s="180" t="n">
        <x:f>MIN(AR175+AS175,IF(AR175&gt;0,IFERROR(INDEX(Inputs!$H$15:$H$24,MATCH(7,Inputs!$K$15:$K$24,0)),0),0))</x:f>
        <x:v>0</x:v>
      </x:c>
      <x:c r="AU175" s="180" t="n">
        <x:f>MAX(0,AR175+AS175-AT175)</x:f>
        <x:v>0</x:v>
      </x:c>
      <x:c r="AV175" s="180" t="n">
        <x:f>MIN(AU175,MAX(0,$G175-SUM(K175,Q175,W175,AC175,AI175,AO175)))</x:f>
        <x:v>0</x:v>
      </x:c>
      <x:c r="AW175" s="180" t="n">
        <x:f>MAX(0,AU175-AV175)</x:f>
        <x:v>0</x:v>
      </x:c>
      <x:c r="AX175" s="180" t="n">
        <x:f>BC174</x:f>
        <x:v>0</x:v>
      </x:c>
      <x:c r="AY175" s="180" t="n">
        <x:f>IF(AX175&lt;=0,0,AX175*IFERROR(INDEX(Inputs!$E$15:$E$24,MATCH(8,Inputs!$K$15:$K$24,0)),0)/12)</x:f>
        <x:v>0</x:v>
      </x:c>
      <x:c r="AZ175" s="180" t="n">
        <x:f>MIN(AX175+AY175,IF(AX175&gt;0,IFERROR(INDEX(Inputs!$H$15:$H$24,MATCH(8,Inputs!$K$15:$K$24,0)),0),0))</x:f>
        <x:v>0</x:v>
      </x:c>
      <x:c r="BA175" s="180" t="n">
        <x:f>MAX(0,AX175+AY175-AZ175)</x:f>
        <x:v>0</x:v>
      </x:c>
      <x:c r="BB175" s="180" t="n">
        <x:f>MIN(BA175,MAX(0,$G175-SUM(K175,Q175,W175,AC175,AI175,AO175,AU175)))</x:f>
        <x:v>0</x:v>
      </x:c>
      <x:c r="BC175" s="180" t="n">
        <x:f>MAX(0,BA175-BB175)</x:f>
        <x:v>0</x:v>
      </x:c>
      <x:c r="BD175" s="180" t="n">
        <x:f>BI174</x:f>
        <x:v>0</x:v>
      </x:c>
      <x:c r="BE175" s="180" t="n">
        <x:f>IF(BD175&lt;=0,0,BD175*IFERROR(INDEX(Inputs!$E$15:$E$24,MATCH(9,Inputs!$K$15:$K$24,0)),0)/12)</x:f>
        <x:v>0</x:v>
      </x:c>
      <x:c r="BF175" s="180" t="n">
        <x:f>MIN(BD175+BE175,IF(BD175&gt;0,IFERROR(INDEX(Inputs!$H$15:$H$24,MATCH(9,Inputs!$K$15:$K$24,0)),0),0))</x:f>
        <x:v>0</x:v>
      </x:c>
      <x:c r="BG175" s="180" t="n">
        <x:f>MAX(0,BD175+BE175-BF175)</x:f>
        <x:v>0</x:v>
      </x:c>
      <x:c r="BH175" s="180" t="n">
        <x:f>MIN(BG175,MAX(0,$G175-SUM(K175,Q175,W175,AC175,AI175,AO175,AU175,BA175)))</x:f>
        <x:v>0</x:v>
      </x:c>
      <x:c r="BI175" s="180" t="n">
        <x:f>MAX(0,BG175-BH175)</x:f>
        <x:v>0</x:v>
      </x:c>
      <x:c r="BJ175" s="180" t="n">
        <x:f>BO174</x:f>
        <x:v>0</x:v>
      </x:c>
      <x:c r="BK175" s="180" t="n">
        <x:f>IF(BJ175&lt;=0,0,BJ175*IFERROR(INDEX(Inputs!$E$15:$E$24,MATCH(10,Inputs!$K$15:$K$24,0)),0)/12)</x:f>
        <x:v>0</x:v>
      </x:c>
      <x:c r="BL175" s="180" t="n">
        <x:f>MIN(BJ175+BK175,IF(BJ175&gt;0,IFERROR(INDEX(Inputs!$H$15:$H$24,MATCH(10,Inputs!$K$15:$K$24,0)),0),0))</x:f>
        <x:v>0</x:v>
      </x:c>
      <x:c r="BM175" s="180" t="n">
        <x:f>MAX(0,BJ175+BK175-BL175)</x:f>
        <x:v>0</x:v>
      </x:c>
      <x:c r="BN175" s="180" t="n">
        <x:f>MIN(BM175,MAX(0,$G175-SUM(K175,Q175,W175,AC175,AI175,AO175,AU175,BA175,BG175)))</x:f>
        <x:v>0</x:v>
      </x:c>
      <x:c r="BO175" s="192" t="n">
        <x:f>MAX(0,BM175-BN175)</x:f>
        <x:v>0</x:v>
      </x:c>
    </x:row>
    <x:row r="176">
      <x:c r="A176" s="191" t="n">
        <x:f>169</x:f>
        <x:v>169</x:v>
      </x:c>
      <x:c r="B176" s="178" t="n">
        <x:f>EDATE(Inputs!$B$4,A176-1)</x:f>
        <x:v>51332</x:v>
      </x:c>
      <x:c r="C176" s="182" t="n">
        <x:f>SUM(H176,N176,T176,Z176,AF176,AL176,AR176,AX176,BD176,BJ176)</x:f>
        <x:v>0</x:v>
      </x:c>
      <x:c r="D176" s="182" t="n">
        <x:f>SUM(I176,O176,U176,AA176,AG176,AM176,AS176,AY176,BE176,BK176)</x:f>
        <x:v>0</x:v>
      </x:c>
      <x:c r="E176" s="182" t="n">
        <x:f>SUM(J176,P176,V176,AB176,AH176,AN176,AT176,AZ176,BF176,BL176)+SUM(L176,R176,X176,AD176,AJ176,AP176,AV176,BB176,BH176,BN176)</x:f>
        <x:v>0</x:v>
      </x:c>
      <x:c r="F176" s="182" t="n">
        <x:f>SUM(M176,S176,Y176,AE176,AK176,AQ176,AW176,BC176,BI176,BO176)</x:f>
        <x:v>0</x:v>
      </x:c>
      <x:c r="G176" s="182" t="n">
        <x:f>MAX(0,Inputs!$B$12-SUM(J176,P176,V176,AB176,AH176,AN176,AT176,AZ176,BF176,BL176))</x:f>
        <x:v>1150</x:v>
      </x:c>
      <x:c r="H176" s="180" t="n">
        <x:f>M175</x:f>
        <x:v>0</x:v>
      </x:c>
      <x:c r="I176" s="180" t="n">
        <x:f>IF(H176&lt;=0,0,H176*IFERROR(INDEX(Inputs!$E$15:$E$24,MATCH(1,Inputs!$K$15:$K$24,0)),0)/12)</x:f>
        <x:v>0</x:v>
      </x:c>
      <x:c r="J176" s="180" t="n">
        <x:f>MIN(H176+I176,IF(H176&gt;0,IFERROR(INDEX(Inputs!$H$15:$H$24,MATCH(1,Inputs!$K$15:$K$24,0)),0),0))</x:f>
        <x:v>0</x:v>
      </x:c>
      <x:c r="K176" s="180" t="n">
        <x:f>MAX(0,H176+I176-J176)</x:f>
        <x:v>0</x:v>
      </x:c>
      <x:c r="L176" s="180" t="n">
        <x:f>MIN(K176,MAX(0,$G176-0))</x:f>
        <x:v>0</x:v>
      </x:c>
      <x:c r="M176" s="180" t="n">
        <x:f>MAX(0,K176-L176)</x:f>
        <x:v>0</x:v>
      </x:c>
      <x:c r="N176" s="180" t="n">
        <x:f>S175</x:f>
        <x:v>0</x:v>
      </x:c>
      <x:c r="O176" s="180" t="n">
        <x:f>IF(N176&lt;=0,0,N176*IFERROR(INDEX(Inputs!$E$15:$E$24,MATCH(2,Inputs!$K$15:$K$24,0)),0)/12)</x:f>
        <x:v>0</x:v>
      </x:c>
      <x:c r="P176" s="180" t="n">
        <x:f>MIN(N176+O176,IF(N176&gt;0,IFERROR(INDEX(Inputs!$H$15:$H$24,MATCH(2,Inputs!$K$15:$K$24,0)),0),0))</x:f>
        <x:v>0</x:v>
      </x:c>
      <x:c r="Q176" s="180" t="n">
        <x:f>MAX(0,N176+O176-P176)</x:f>
        <x:v>0</x:v>
      </x:c>
      <x:c r="R176" s="180" t="n">
        <x:f>MIN(Q176,MAX(0,$G176-SUM(K176)))</x:f>
        <x:v>0</x:v>
      </x:c>
      <x:c r="S176" s="180" t="n">
        <x:f>MAX(0,Q176-R176)</x:f>
        <x:v>0</x:v>
      </x:c>
      <x:c r="T176" s="180" t="n">
        <x:f>Y175</x:f>
        <x:v>0</x:v>
      </x:c>
      <x:c r="U176" s="180" t="n">
        <x:f>IF(T176&lt;=0,0,T176*IFERROR(INDEX(Inputs!$E$15:$E$24,MATCH(3,Inputs!$K$15:$K$24,0)),0)/12)</x:f>
        <x:v>0</x:v>
      </x:c>
      <x:c r="V176" s="180" t="n">
        <x:f>MIN(T176+U176,IF(T176&gt;0,IFERROR(INDEX(Inputs!$H$15:$H$24,MATCH(3,Inputs!$K$15:$K$24,0)),0),0))</x:f>
        <x:v>0</x:v>
      </x:c>
      <x:c r="W176" s="180" t="n">
        <x:f>MAX(0,T176+U176-V176)</x:f>
        <x:v>0</x:v>
      </x:c>
      <x:c r="X176" s="180" t="n">
        <x:f>MIN(W176,MAX(0,$G176-SUM(K176,Q176)))</x:f>
        <x:v>0</x:v>
      </x:c>
      <x:c r="Y176" s="180" t="n">
        <x:f>MAX(0,W176-X176)</x:f>
        <x:v>0</x:v>
      </x:c>
      <x:c r="Z176" s="180" t="n">
        <x:f>AE175</x:f>
        <x:v>0</x:v>
      </x:c>
      <x:c r="AA176" s="180" t="n">
        <x:f>IF(Z176&lt;=0,0,Z176*IFERROR(INDEX(Inputs!$E$15:$E$24,MATCH(4,Inputs!$K$15:$K$24,0)),0)/12)</x:f>
        <x:v>0</x:v>
      </x:c>
      <x:c r="AB176" s="180" t="n">
        <x:f>MIN(Z176+AA176,IF(Z176&gt;0,IFERROR(INDEX(Inputs!$H$15:$H$24,MATCH(4,Inputs!$K$15:$K$24,0)),0),0))</x:f>
        <x:v>0</x:v>
      </x:c>
      <x:c r="AC176" s="180" t="n">
        <x:f>MAX(0,Z176+AA176-AB176)</x:f>
        <x:v>0</x:v>
      </x:c>
      <x:c r="AD176" s="180" t="n">
        <x:f>MIN(AC176,MAX(0,$G176-SUM(K176,Q176,W176)))</x:f>
        <x:v>0</x:v>
      </x:c>
      <x:c r="AE176" s="180" t="n">
        <x:f>MAX(0,AC176-AD176)</x:f>
        <x:v>0</x:v>
      </x:c>
      <x:c r="AF176" s="180" t="n">
        <x:f>AK175</x:f>
        <x:v>0</x:v>
      </x:c>
      <x:c r="AG176" s="180" t="n">
        <x:f>IF(AF176&lt;=0,0,AF176*IFERROR(INDEX(Inputs!$E$15:$E$24,MATCH(5,Inputs!$K$15:$K$24,0)),0)/12)</x:f>
        <x:v>0</x:v>
      </x:c>
      <x:c r="AH176" s="180" t="n">
        <x:f>MIN(AF176+AG176,IF(AF176&gt;0,IFERROR(INDEX(Inputs!$H$15:$H$24,MATCH(5,Inputs!$K$15:$K$24,0)),0),0))</x:f>
        <x:v>0</x:v>
      </x:c>
      <x:c r="AI176" s="180" t="n">
        <x:f>MAX(0,AF176+AG176-AH176)</x:f>
        <x:v>0</x:v>
      </x:c>
      <x:c r="AJ176" s="180" t="n">
        <x:f>MIN(AI176,MAX(0,$G176-SUM(K176,Q176,W176,AC176)))</x:f>
        <x:v>0</x:v>
      </x:c>
      <x:c r="AK176" s="180" t="n">
        <x:f>MAX(0,AI176-AJ176)</x:f>
        <x:v>0</x:v>
      </x:c>
      <x:c r="AL176" s="180" t="n">
        <x:f>AQ175</x:f>
        <x:v>0</x:v>
      </x:c>
      <x:c r="AM176" s="180" t="n">
        <x:f>IF(AL176&lt;=0,0,AL176*IFERROR(INDEX(Inputs!$E$15:$E$24,MATCH(6,Inputs!$K$15:$K$24,0)),0)/12)</x:f>
        <x:v>0</x:v>
      </x:c>
      <x:c r="AN176" s="180" t="n">
        <x:f>MIN(AL176+AM176,IF(AL176&gt;0,IFERROR(INDEX(Inputs!$H$15:$H$24,MATCH(6,Inputs!$K$15:$K$24,0)),0),0))</x:f>
        <x:v>0</x:v>
      </x:c>
      <x:c r="AO176" s="180" t="n">
        <x:f>MAX(0,AL176+AM176-AN176)</x:f>
        <x:v>0</x:v>
      </x:c>
      <x:c r="AP176" s="180" t="n">
        <x:f>MIN(AO176,MAX(0,$G176-SUM(K176,Q176,W176,AC176,AI176)))</x:f>
        <x:v>0</x:v>
      </x:c>
      <x:c r="AQ176" s="180" t="n">
        <x:f>MAX(0,AO176-AP176)</x:f>
        <x:v>0</x:v>
      </x:c>
      <x:c r="AR176" s="180" t="n">
        <x:f>AW175</x:f>
        <x:v>0</x:v>
      </x:c>
      <x:c r="AS176" s="180" t="n">
        <x:f>IF(AR176&lt;=0,0,AR176*IFERROR(INDEX(Inputs!$E$15:$E$24,MATCH(7,Inputs!$K$15:$K$24,0)),0)/12)</x:f>
        <x:v>0</x:v>
      </x:c>
      <x:c r="AT176" s="180" t="n">
        <x:f>MIN(AR176+AS176,IF(AR176&gt;0,IFERROR(INDEX(Inputs!$H$15:$H$24,MATCH(7,Inputs!$K$15:$K$24,0)),0),0))</x:f>
        <x:v>0</x:v>
      </x:c>
      <x:c r="AU176" s="180" t="n">
        <x:f>MAX(0,AR176+AS176-AT176)</x:f>
        <x:v>0</x:v>
      </x:c>
      <x:c r="AV176" s="180" t="n">
        <x:f>MIN(AU176,MAX(0,$G176-SUM(K176,Q176,W176,AC176,AI176,AO176)))</x:f>
        <x:v>0</x:v>
      </x:c>
      <x:c r="AW176" s="180" t="n">
        <x:f>MAX(0,AU176-AV176)</x:f>
        <x:v>0</x:v>
      </x:c>
      <x:c r="AX176" s="180" t="n">
        <x:f>BC175</x:f>
        <x:v>0</x:v>
      </x:c>
      <x:c r="AY176" s="180" t="n">
        <x:f>IF(AX176&lt;=0,0,AX176*IFERROR(INDEX(Inputs!$E$15:$E$24,MATCH(8,Inputs!$K$15:$K$24,0)),0)/12)</x:f>
        <x:v>0</x:v>
      </x:c>
      <x:c r="AZ176" s="180" t="n">
        <x:f>MIN(AX176+AY176,IF(AX176&gt;0,IFERROR(INDEX(Inputs!$H$15:$H$24,MATCH(8,Inputs!$K$15:$K$24,0)),0),0))</x:f>
        <x:v>0</x:v>
      </x:c>
      <x:c r="BA176" s="180" t="n">
        <x:f>MAX(0,AX176+AY176-AZ176)</x:f>
        <x:v>0</x:v>
      </x:c>
      <x:c r="BB176" s="180" t="n">
        <x:f>MIN(BA176,MAX(0,$G176-SUM(K176,Q176,W176,AC176,AI176,AO176,AU176)))</x:f>
        <x:v>0</x:v>
      </x:c>
      <x:c r="BC176" s="180" t="n">
        <x:f>MAX(0,BA176-BB176)</x:f>
        <x:v>0</x:v>
      </x:c>
      <x:c r="BD176" s="180" t="n">
        <x:f>BI175</x:f>
        <x:v>0</x:v>
      </x:c>
      <x:c r="BE176" s="180" t="n">
        <x:f>IF(BD176&lt;=0,0,BD176*IFERROR(INDEX(Inputs!$E$15:$E$24,MATCH(9,Inputs!$K$15:$K$24,0)),0)/12)</x:f>
        <x:v>0</x:v>
      </x:c>
      <x:c r="BF176" s="180" t="n">
        <x:f>MIN(BD176+BE176,IF(BD176&gt;0,IFERROR(INDEX(Inputs!$H$15:$H$24,MATCH(9,Inputs!$K$15:$K$24,0)),0),0))</x:f>
        <x:v>0</x:v>
      </x:c>
      <x:c r="BG176" s="180" t="n">
        <x:f>MAX(0,BD176+BE176-BF176)</x:f>
        <x:v>0</x:v>
      </x:c>
      <x:c r="BH176" s="180" t="n">
        <x:f>MIN(BG176,MAX(0,$G176-SUM(K176,Q176,W176,AC176,AI176,AO176,AU176,BA176)))</x:f>
        <x:v>0</x:v>
      </x:c>
      <x:c r="BI176" s="180" t="n">
        <x:f>MAX(0,BG176-BH176)</x:f>
        <x:v>0</x:v>
      </x:c>
      <x:c r="BJ176" s="180" t="n">
        <x:f>BO175</x:f>
        <x:v>0</x:v>
      </x:c>
      <x:c r="BK176" s="180" t="n">
        <x:f>IF(BJ176&lt;=0,0,BJ176*IFERROR(INDEX(Inputs!$E$15:$E$24,MATCH(10,Inputs!$K$15:$K$24,0)),0)/12)</x:f>
        <x:v>0</x:v>
      </x:c>
      <x:c r="BL176" s="180" t="n">
        <x:f>MIN(BJ176+BK176,IF(BJ176&gt;0,IFERROR(INDEX(Inputs!$H$15:$H$24,MATCH(10,Inputs!$K$15:$K$24,0)),0),0))</x:f>
        <x:v>0</x:v>
      </x:c>
      <x:c r="BM176" s="180" t="n">
        <x:f>MAX(0,BJ176+BK176-BL176)</x:f>
        <x:v>0</x:v>
      </x:c>
      <x:c r="BN176" s="180" t="n">
        <x:f>MIN(BM176,MAX(0,$G176-SUM(K176,Q176,W176,AC176,AI176,AO176,AU176,BA176,BG176)))</x:f>
        <x:v>0</x:v>
      </x:c>
      <x:c r="BO176" s="192" t="n">
        <x:f>MAX(0,BM176-BN176)</x:f>
        <x:v>0</x:v>
      </x:c>
    </x:row>
    <x:row r="177">
      <x:c r="A177" s="191" t="n">
        <x:f>170</x:f>
        <x:v>170</x:v>
      </x:c>
      <x:c r="B177" s="178" t="n">
        <x:f>EDATE(Inputs!$B$4,A177-1)</x:f>
        <x:v>51363</x:v>
      </x:c>
      <x:c r="C177" s="182" t="n">
        <x:f>SUM(H177,N177,T177,Z177,AF177,AL177,AR177,AX177,BD177,BJ177)</x:f>
        <x:v>0</x:v>
      </x:c>
      <x:c r="D177" s="182" t="n">
        <x:f>SUM(I177,O177,U177,AA177,AG177,AM177,AS177,AY177,BE177,BK177)</x:f>
        <x:v>0</x:v>
      </x:c>
      <x:c r="E177" s="182" t="n">
        <x:f>SUM(J177,P177,V177,AB177,AH177,AN177,AT177,AZ177,BF177,BL177)+SUM(L177,R177,X177,AD177,AJ177,AP177,AV177,BB177,BH177,BN177)</x:f>
        <x:v>0</x:v>
      </x:c>
      <x:c r="F177" s="182" t="n">
        <x:f>SUM(M177,S177,Y177,AE177,AK177,AQ177,AW177,BC177,BI177,BO177)</x:f>
        <x:v>0</x:v>
      </x:c>
      <x:c r="G177" s="182" t="n">
        <x:f>MAX(0,Inputs!$B$12-SUM(J177,P177,V177,AB177,AH177,AN177,AT177,AZ177,BF177,BL177))</x:f>
        <x:v>1150</x:v>
      </x:c>
      <x:c r="H177" s="180" t="n">
        <x:f>M176</x:f>
        <x:v>0</x:v>
      </x:c>
      <x:c r="I177" s="180" t="n">
        <x:f>IF(H177&lt;=0,0,H177*IFERROR(INDEX(Inputs!$E$15:$E$24,MATCH(1,Inputs!$K$15:$K$24,0)),0)/12)</x:f>
        <x:v>0</x:v>
      </x:c>
      <x:c r="J177" s="180" t="n">
        <x:f>MIN(H177+I177,IF(H177&gt;0,IFERROR(INDEX(Inputs!$H$15:$H$24,MATCH(1,Inputs!$K$15:$K$24,0)),0),0))</x:f>
        <x:v>0</x:v>
      </x:c>
      <x:c r="K177" s="180" t="n">
        <x:f>MAX(0,H177+I177-J177)</x:f>
        <x:v>0</x:v>
      </x:c>
      <x:c r="L177" s="180" t="n">
        <x:f>MIN(K177,MAX(0,$G177-0))</x:f>
        <x:v>0</x:v>
      </x:c>
      <x:c r="M177" s="180" t="n">
        <x:f>MAX(0,K177-L177)</x:f>
        <x:v>0</x:v>
      </x:c>
      <x:c r="N177" s="180" t="n">
        <x:f>S176</x:f>
        <x:v>0</x:v>
      </x:c>
      <x:c r="O177" s="180" t="n">
        <x:f>IF(N177&lt;=0,0,N177*IFERROR(INDEX(Inputs!$E$15:$E$24,MATCH(2,Inputs!$K$15:$K$24,0)),0)/12)</x:f>
        <x:v>0</x:v>
      </x:c>
      <x:c r="P177" s="180" t="n">
        <x:f>MIN(N177+O177,IF(N177&gt;0,IFERROR(INDEX(Inputs!$H$15:$H$24,MATCH(2,Inputs!$K$15:$K$24,0)),0),0))</x:f>
        <x:v>0</x:v>
      </x:c>
      <x:c r="Q177" s="180" t="n">
        <x:f>MAX(0,N177+O177-P177)</x:f>
        <x:v>0</x:v>
      </x:c>
      <x:c r="R177" s="180" t="n">
        <x:f>MIN(Q177,MAX(0,$G177-SUM(K177)))</x:f>
        <x:v>0</x:v>
      </x:c>
      <x:c r="S177" s="180" t="n">
        <x:f>MAX(0,Q177-R177)</x:f>
        <x:v>0</x:v>
      </x:c>
      <x:c r="T177" s="180" t="n">
        <x:f>Y176</x:f>
        <x:v>0</x:v>
      </x:c>
      <x:c r="U177" s="180" t="n">
        <x:f>IF(T177&lt;=0,0,T177*IFERROR(INDEX(Inputs!$E$15:$E$24,MATCH(3,Inputs!$K$15:$K$24,0)),0)/12)</x:f>
        <x:v>0</x:v>
      </x:c>
      <x:c r="V177" s="180" t="n">
        <x:f>MIN(T177+U177,IF(T177&gt;0,IFERROR(INDEX(Inputs!$H$15:$H$24,MATCH(3,Inputs!$K$15:$K$24,0)),0),0))</x:f>
        <x:v>0</x:v>
      </x:c>
      <x:c r="W177" s="180" t="n">
        <x:f>MAX(0,T177+U177-V177)</x:f>
        <x:v>0</x:v>
      </x:c>
      <x:c r="X177" s="180" t="n">
        <x:f>MIN(W177,MAX(0,$G177-SUM(K177,Q177)))</x:f>
        <x:v>0</x:v>
      </x:c>
      <x:c r="Y177" s="180" t="n">
        <x:f>MAX(0,W177-X177)</x:f>
        <x:v>0</x:v>
      </x:c>
      <x:c r="Z177" s="180" t="n">
        <x:f>AE176</x:f>
        <x:v>0</x:v>
      </x:c>
      <x:c r="AA177" s="180" t="n">
        <x:f>IF(Z177&lt;=0,0,Z177*IFERROR(INDEX(Inputs!$E$15:$E$24,MATCH(4,Inputs!$K$15:$K$24,0)),0)/12)</x:f>
        <x:v>0</x:v>
      </x:c>
      <x:c r="AB177" s="180" t="n">
        <x:f>MIN(Z177+AA177,IF(Z177&gt;0,IFERROR(INDEX(Inputs!$H$15:$H$24,MATCH(4,Inputs!$K$15:$K$24,0)),0),0))</x:f>
        <x:v>0</x:v>
      </x:c>
      <x:c r="AC177" s="180" t="n">
        <x:f>MAX(0,Z177+AA177-AB177)</x:f>
        <x:v>0</x:v>
      </x:c>
      <x:c r="AD177" s="180" t="n">
        <x:f>MIN(AC177,MAX(0,$G177-SUM(K177,Q177,W177)))</x:f>
        <x:v>0</x:v>
      </x:c>
      <x:c r="AE177" s="180" t="n">
        <x:f>MAX(0,AC177-AD177)</x:f>
        <x:v>0</x:v>
      </x:c>
      <x:c r="AF177" s="180" t="n">
        <x:f>AK176</x:f>
        <x:v>0</x:v>
      </x:c>
      <x:c r="AG177" s="180" t="n">
        <x:f>IF(AF177&lt;=0,0,AF177*IFERROR(INDEX(Inputs!$E$15:$E$24,MATCH(5,Inputs!$K$15:$K$24,0)),0)/12)</x:f>
        <x:v>0</x:v>
      </x:c>
      <x:c r="AH177" s="180" t="n">
        <x:f>MIN(AF177+AG177,IF(AF177&gt;0,IFERROR(INDEX(Inputs!$H$15:$H$24,MATCH(5,Inputs!$K$15:$K$24,0)),0),0))</x:f>
        <x:v>0</x:v>
      </x:c>
      <x:c r="AI177" s="180" t="n">
        <x:f>MAX(0,AF177+AG177-AH177)</x:f>
        <x:v>0</x:v>
      </x:c>
      <x:c r="AJ177" s="180" t="n">
        <x:f>MIN(AI177,MAX(0,$G177-SUM(K177,Q177,W177,AC177)))</x:f>
        <x:v>0</x:v>
      </x:c>
      <x:c r="AK177" s="180" t="n">
        <x:f>MAX(0,AI177-AJ177)</x:f>
        <x:v>0</x:v>
      </x:c>
      <x:c r="AL177" s="180" t="n">
        <x:f>AQ176</x:f>
        <x:v>0</x:v>
      </x:c>
      <x:c r="AM177" s="180" t="n">
        <x:f>IF(AL177&lt;=0,0,AL177*IFERROR(INDEX(Inputs!$E$15:$E$24,MATCH(6,Inputs!$K$15:$K$24,0)),0)/12)</x:f>
        <x:v>0</x:v>
      </x:c>
      <x:c r="AN177" s="180" t="n">
        <x:f>MIN(AL177+AM177,IF(AL177&gt;0,IFERROR(INDEX(Inputs!$H$15:$H$24,MATCH(6,Inputs!$K$15:$K$24,0)),0),0))</x:f>
        <x:v>0</x:v>
      </x:c>
      <x:c r="AO177" s="180" t="n">
        <x:f>MAX(0,AL177+AM177-AN177)</x:f>
        <x:v>0</x:v>
      </x:c>
      <x:c r="AP177" s="180" t="n">
        <x:f>MIN(AO177,MAX(0,$G177-SUM(K177,Q177,W177,AC177,AI177)))</x:f>
        <x:v>0</x:v>
      </x:c>
      <x:c r="AQ177" s="180" t="n">
        <x:f>MAX(0,AO177-AP177)</x:f>
        <x:v>0</x:v>
      </x:c>
      <x:c r="AR177" s="180" t="n">
        <x:f>AW176</x:f>
        <x:v>0</x:v>
      </x:c>
      <x:c r="AS177" s="180" t="n">
        <x:f>IF(AR177&lt;=0,0,AR177*IFERROR(INDEX(Inputs!$E$15:$E$24,MATCH(7,Inputs!$K$15:$K$24,0)),0)/12)</x:f>
        <x:v>0</x:v>
      </x:c>
      <x:c r="AT177" s="180" t="n">
        <x:f>MIN(AR177+AS177,IF(AR177&gt;0,IFERROR(INDEX(Inputs!$H$15:$H$24,MATCH(7,Inputs!$K$15:$K$24,0)),0),0))</x:f>
        <x:v>0</x:v>
      </x:c>
      <x:c r="AU177" s="180" t="n">
        <x:f>MAX(0,AR177+AS177-AT177)</x:f>
        <x:v>0</x:v>
      </x:c>
      <x:c r="AV177" s="180" t="n">
        <x:f>MIN(AU177,MAX(0,$G177-SUM(K177,Q177,W177,AC177,AI177,AO177)))</x:f>
        <x:v>0</x:v>
      </x:c>
      <x:c r="AW177" s="180" t="n">
        <x:f>MAX(0,AU177-AV177)</x:f>
        <x:v>0</x:v>
      </x:c>
      <x:c r="AX177" s="180" t="n">
        <x:f>BC176</x:f>
        <x:v>0</x:v>
      </x:c>
      <x:c r="AY177" s="180" t="n">
        <x:f>IF(AX177&lt;=0,0,AX177*IFERROR(INDEX(Inputs!$E$15:$E$24,MATCH(8,Inputs!$K$15:$K$24,0)),0)/12)</x:f>
        <x:v>0</x:v>
      </x:c>
      <x:c r="AZ177" s="180" t="n">
        <x:f>MIN(AX177+AY177,IF(AX177&gt;0,IFERROR(INDEX(Inputs!$H$15:$H$24,MATCH(8,Inputs!$K$15:$K$24,0)),0),0))</x:f>
        <x:v>0</x:v>
      </x:c>
      <x:c r="BA177" s="180" t="n">
        <x:f>MAX(0,AX177+AY177-AZ177)</x:f>
        <x:v>0</x:v>
      </x:c>
      <x:c r="BB177" s="180" t="n">
        <x:f>MIN(BA177,MAX(0,$G177-SUM(K177,Q177,W177,AC177,AI177,AO177,AU177)))</x:f>
        <x:v>0</x:v>
      </x:c>
      <x:c r="BC177" s="180" t="n">
        <x:f>MAX(0,BA177-BB177)</x:f>
        <x:v>0</x:v>
      </x:c>
      <x:c r="BD177" s="180" t="n">
        <x:f>BI176</x:f>
        <x:v>0</x:v>
      </x:c>
      <x:c r="BE177" s="180" t="n">
        <x:f>IF(BD177&lt;=0,0,BD177*IFERROR(INDEX(Inputs!$E$15:$E$24,MATCH(9,Inputs!$K$15:$K$24,0)),0)/12)</x:f>
        <x:v>0</x:v>
      </x:c>
      <x:c r="BF177" s="180" t="n">
        <x:f>MIN(BD177+BE177,IF(BD177&gt;0,IFERROR(INDEX(Inputs!$H$15:$H$24,MATCH(9,Inputs!$K$15:$K$24,0)),0),0))</x:f>
        <x:v>0</x:v>
      </x:c>
      <x:c r="BG177" s="180" t="n">
        <x:f>MAX(0,BD177+BE177-BF177)</x:f>
        <x:v>0</x:v>
      </x:c>
      <x:c r="BH177" s="180" t="n">
        <x:f>MIN(BG177,MAX(0,$G177-SUM(K177,Q177,W177,AC177,AI177,AO177,AU177,BA177)))</x:f>
        <x:v>0</x:v>
      </x:c>
      <x:c r="BI177" s="180" t="n">
        <x:f>MAX(0,BG177-BH177)</x:f>
        <x:v>0</x:v>
      </x:c>
      <x:c r="BJ177" s="180" t="n">
        <x:f>BO176</x:f>
        <x:v>0</x:v>
      </x:c>
      <x:c r="BK177" s="180" t="n">
        <x:f>IF(BJ177&lt;=0,0,BJ177*IFERROR(INDEX(Inputs!$E$15:$E$24,MATCH(10,Inputs!$K$15:$K$24,0)),0)/12)</x:f>
        <x:v>0</x:v>
      </x:c>
      <x:c r="BL177" s="180" t="n">
        <x:f>MIN(BJ177+BK177,IF(BJ177&gt;0,IFERROR(INDEX(Inputs!$H$15:$H$24,MATCH(10,Inputs!$K$15:$K$24,0)),0),0))</x:f>
        <x:v>0</x:v>
      </x:c>
      <x:c r="BM177" s="180" t="n">
        <x:f>MAX(0,BJ177+BK177-BL177)</x:f>
        <x:v>0</x:v>
      </x:c>
      <x:c r="BN177" s="180" t="n">
        <x:f>MIN(BM177,MAX(0,$G177-SUM(K177,Q177,W177,AC177,AI177,AO177,AU177,BA177,BG177)))</x:f>
        <x:v>0</x:v>
      </x:c>
      <x:c r="BO177" s="192" t="n">
        <x:f>MAX(0,BM177-BN177)</x:f>
        <x:v>0</x:v>
      </x:c>
    </x:row>
    <x:row r="178">
      <x:c r="A178" s="191" t="n">
        <x:f>171</x:f>
        <x:v>171</x:v>
      </x:c>
      <x:c r="B178" s="178" t="n">
        <x:f>EDATE(Inputs!$B$4,A178-1)</x:f>
        <x:v>51394</x:v>
      </x:c>
      <x:c r="C178" s="182" t="n">
        <x:f>SUM(H178,N178,T178,Z178,AF178,AL178,AR178,AX178,BD178,BJ178)</x:f>
        <x:v>0</x:v>
      </x:c>
      <x:c r="D178" s="182" t="n">
        <x:f>SUM(I178,O178,U178,AA178,AG178,AM178,AS178,AY178,BE178,BK178)</x:f>
        <x:v>0</x:v>
      </x:c>
      <x:c r="E178" s="182" t="n">
        <x:f>SUM(J178,P178,V178,AB178,AH178,AN178,AT178,AZ178,BF178,BL178)+SUM(L178,R178,X178,AD178,AJ178,AP178,AV178,BB178,BH178,BN178)</x:f>
        <x:v>0</x:v>
      </x:c>
      <x:c r="F178" s="182" t="n">
        <x:f>SUM(M178,S178,Y178,AE178,AK178,AQ178,AW178,BC178,BI178,BO178)</x:f>
        <x:v>0</x:v>
      </x:c>
      <x:c r="G178" s="182" t="n">
        <x:f>MAX(0,Inputs!$B$12-SUM(J178,P178,V178,AB178,AH178,AN178,AT178,AZ178,BF178,BL178))</x:f>
        <x:v>1150</x:v>
      </x:c>
      <x:c r="H178" s="180" t="n">
        <x:f>M177</x:f>
        <x:v>0</x:v>
      </x:c>
      <x:c r="I178" s="180" t="n">
        <x:f>IF(H178&lt;=0,0,H178*IFERROR(INDEX(Inputs!$E$15:$E$24,MATCH(1,Inputs!$K$15:$K$24,0)),0)/12)</x:f>
        <x:v>0</x:v>
      </x:c>
      <x:c r="J178" s="180" t="n">
        <x:f>MIN(H178+I178,IF(H178&gt;0,IFERROR(INDEX(Inputs!$H$15:$H$24,MATCH(1,Inputs!$K$15:$K$24,0)),0),0))</x:f>
        <x:v>0</x:v>
      </x:c>
      <x:c r="K178" s="180" t="n">
        <x:f>MAX(0,H178+I178-J178)</x:f>
        <x:v>0</x:v>
      </x:c>
      <x:c r="L178" s="180" t="n">
        <x:f>MIN(K178,MAX(0,$G178-0))</x:f>
        <x:v>0</x:v>
      </x:c>
      <x:c r="M178" s="180" t="n">
        <x:f>MAX(0,K178-L178)</x:f>
        <x:v>0</x:v>
      </x:c>
      <x:c r="N178" s="180" t="n">
        <x:f>S177</x:f>
        <x:v>0</x:v>
      </x:c>
      <x:c r="O178" s="180" t="n">
        <x:f>IF(N178&lt;=0,0,N178*IFERROR(INDEX(Inputs!$E$15:$E$24,MATCH(2,Inputs!$K$15:$K$24,0)),0)/12)</x:f>
        <x:v>0</x:v>
      </x:c>
      <x:c r="P178" s="180" t="n">
        <x:f>MIN(N178+O178,IF(N178&gt;0,IFERROR(INDEX(Inputs!$H$15:$H$24,MATCH(2,Inputs!$K$15:$K$24,0)),0),0))</x:f>
        <x:v>0</x:v>
      </x:c>
      <x:c r="Q178" s="180" t="n">
        <x:f>MAX(0,N178+O178-P178)</x:f>
        <x:v>0</x:v>
      </x:c>
      <x:c r="R178" s="180" t="n">
        <x:f>MIN(Q178,MAX(0,$G178-SUM(K178)))</x:f>
        <x:v>0</x:v>
      </x:c>
      <x:c r="S178" s="180" t="n">
        <x:f>MAX(0,Q178-R178)</x:f>
        <x:v>0</x:v>
      </x:c>
      <x:c r="T178" s="180" t="n">
        <x:f>Y177</x:f>
        <x:v>0</x:v>
      </x:c>
      <x:c r="U178" s="180" t="n">
        <x:f>IF(T178&lt;=0,0,T178*IFERROR(INDEX(Inputs!$E$15:$E$24,MATCH(3,Inputs!$K$15:$K$24,0)),0)/12)</x:f>
        <x:v>0</x:v>
      </x:c>
      <x:c r="V178" s="180" t="n">
        <x:f>MIN(T178+U178,IF(T178&gt;0,IFERROR(INDEX(Inputs!$H$15:$H$24,MATCH(3,Inputs!$K$15:$K$24,0)),0),0))</x:f>
        <x:v>0</x:v>
      </x:c>
      <x:c r="W178" s="180" t="n">
        <x:f>MAX(0,T178+U178-V178)</x:f>
        <x:v>0</x:v>
      </x:c>
      <x:c r="X178" s="180" t="n">
        <x:f>MIN(W178,MAX(0,$G178-SUM(K178,Q178)))</x:f>
        <x:v>0</x:v>
      </x:c>
      <x:c r="Y178" s="180" t="n">
        <x:f>MAX(0,W178-X178)</x:f>
        <x:v>0</x:v>
      </x:c>
      <x:c r="Z178" s="180" t="n">
        <x:f>AE177</x:f>
        <x:v>0</x:v>
      </x:c>
      <x:c r="AA178" s="180" t="n">
        <x:f>IF(Z178&lt;=0,0,Z178*IFERROR(INDEX(Inputs!$E$15:$E$24,MATCH(4,Inputs!$K$15:$K$24,0)),0)/12)</x:f>
        <x:v>0</x:v>
      </x:c>
      <x:c r="AB178" s="180" t="n">
        <x:f>MIN(Z178+AA178,IF(Z178&gt;0,IFERROR(INDEX(Inputs!$H$15:$H$24,MATCH(4,Inputs!$K$15:$K$24,0)),0),0))</x:f>
        <x:v>0</x:v>
      </x:c>
      <x:c r="AC178" s="180" t="n">
        <x:f>MAX(0,Z178+AA178-AB178)</x:f>
        <x:v>0</x:v>
      </x:c>
      <x:c r="AD178" s="180" t="n">
        <x:f>MIN(AC178,MAX(0,$G178-SUM(K178,Q178,W178)))</x:f>
        <x:v>0</x:v>
      </x:c>
      <x:c r="AE178" s="180" t="n">
        <x:f>MAX(0,AC178-AD178)</x:f>
        <x:v>0</x:v>
      </x:c>
      <x:c r="AF178" s="180" t="n">
        <x:f>AK177</x:f>
        <x:v>0</x:v>
      </x:c>
      <x:c r="AG178" s="180" t="n">
        <x:f>IF(AF178&lt;=0,0,AF178*IFERROR(INDEX(Inputs!$E$15:$E$24,MATCH(5,Inputs!$K$15:$K$24,0)),0)/12)</x:f>
        <x:v>0</x:v>
      </x:c>
      <x:c r="AH178" s="180" t="n">
        <x:f>MIN(AF178+AG178,IF(AF178&gt;0,IFERROR(INDEX(Inputs!$H$15:$H$24,MATCH(5,Inputs!$K$15:$K$24,0)),0),0))</x:f>
        <x:v>0</x:v>
      </x:c>
      <x:c r="AI178" s="180" t="n">
        <x:f>MAX(0,AF178+AG178-AH178)</x:f>
        <x:v>0</x:v>
      </x:c>
      <x:c r="AJ178" s="180" t="n">
        <x:f>MIN(AI178,MAX(0,$G178-SUM(K178,Q178,W178,AC178)))</x:f>
        <x:v>0</x:v>
      </x:c>
      <x:c r="AK178" s="180" t="n">
        <x:f>MAX(0,AI178-AJ178)</x:f>
        <x:v>0</x:v>
      </x:c>
      <x:c r="AL178" s="180" t="n">
        <x:f>AQ177</x:f>
        <x:v>0</x:v>
      </x:c>
      <x:c r="AM178" s="180" t="n">
        <x:f>IF(AL178&lt;=0,0,AL178*IFERROR(INDEX(Inputs!$E$15:$E$24,MATCH(6,Inputs!$K$15:$K$24,0)),0)/12)</x:f>
        <x:v>0</x:v>
      </x:c>
      <x:c r="AN178" s="180" t="n">
        <x:f>MIN(AL178+AM178,IF(AL178&gt;0,IFERROR(INDEX(Inputs!$H$15:$H$24,MATCH(6,Inputs!$K$15:$K$24,0)),0),0))</x:f>
        <x:v>0</x:v>
      </x:c>
      <x:c r="AO178" s="180" t="n">
        <x:f>MAX(0,AL178+AM178-AN178)</x:f>
        <x:v>0</x:v>
      </x:c>
      <x:c r="AP178" s="180" t="n">
        <x:f>MIN(AO178,MAX(0,$G178-SUM(K178,Q178,W178,AC178,AI178)))</x:f>
        <x:v>0</x:v>
      </x:c>
      <x:c r="AQ178" s="180" t="n">
        <x:f>MAX(0,AO178-AP178)</x:f>
        <x:v>0</x:v>
      </x:c>
      <x:c r="AR178" s="180" t="n">
        <x:f>AW177</x:f>
        <x:v>0</x:v>
      </x:c>
      <x:c r="AS178" s="180" t="n">
        <x:f>IF(AR178&lt;=0,0,AR178*IFERROR(INDEX(Inputs!$E$15:$E$24,MATCH(7,Inputs!$K$15:$K$24,0)),0)/12)</x:f>
        <x:v>0</x:v>
      </x:c>
      <x:c r="AT178" s="180" t="n">
        <x:f>MIN(AR178+AS178,IF(AR178&gt;0,IFERROR(INDEX(Inputs!$H$15:$H$24,MATCH(7,Inputs!$K$15:$K$24,0)),0),0))</x:f>
        <x:v>0</x:v>
      </x:c>
      <x:c r="AU178" s="180" t="n">
        <x:f>MAX(0,AR178+AS178-AT178)</x:f>
        <x:v>0</x:v>
      </x:c>
      <x:c r="AV178" s="180" t="n">
        <x:f>MIN(AU178,MAX(0,$G178-SUM(K178,Q178,W178,AC178,AI178,AO178)))</x:f>
        <x:v>0</x:v>
      </x:c>
      <x:c r="AW178" s="180" t="n">
        <x:f>MAX(0,AU178-AV178)</x:f>
        <x:v>0</x:v>
      </x:c>
      <x:c r="AX178" s="180" t="n">
        <x:f>BC177</x:f>
        <x:v>0</x:v>
      </x:c>
      <x:c r="AY178" s="180" t="n">
        <x:f>IF(AX178&lt;=0,0,AX178*IFERROR(INDEX(Inputs!$E$15:$E$24,MATCH(8,Inputs!$K$15:$K$24,0)),0)/12)</x:f>
        <x:v>0</x:v>
      </x:c>
      <x:c r="AZ178" s="180" t="n">
        <x:f>MIN(AX178+AY178,IF(AX178&gt;0,IFERROR(INDEX(Inputs!$H$15:$H$24,MATCH(8,Inputs!$K$15:$K$24,0)),0),0))</x:f>
        <x:v>0</x:v>
      </x:c>
      <x:c r="BA178" s="180" t="n">
        <x:f>MAX(0,AX178+AY178-AZ178)</x:f>
        <x:v>0</x:v>
      </x:c>
      <x:c r="BB178" s="180" t="n">
        <x:f>MIN(BA178,MAX(0,$G178-SUM(K178,Q178,W178,AC178,AI178,AO178,AU178)))</x:f>
        <x:v>0</x:v>
      </x:c>
      <x:c r="BC178" s="180" t="n">
        <x:f>MAX(0,BA178-BB178)</x:f>
        <x:v>0</x:v>
      </x:c>
      <x:c r="BD178" s="180" t="n">
        <x:f>BI177</x:f>
        <x:v>0</x:v>
      </x:c>
      <x:c r="BE178" s="180" t="n">
        <x:f>IF(BD178&lt;=0,0,BD178*IFERROR(INDEX(Inputs!$E$15:$E$24,MATCH(9,Inputs!$K$15:$K$24,0)),0)/12)</x:f>
        <x:v>0</x:v>
      </x:c>
      <x:c r="BF178" s="180" t="n">
        <x:f>MIN(BD178+BE178,IF(BD178&gt;0,IFERROR(INDEX(Inputs!$H$15:$H$24,MATCH(9,Inputs!$K$15:$K$24,0)),0),0))</x:f>
        <x:v>0</x:v>
      </x:c>
      <x:c r="BG178" s="180" t="n">
        <x:f>MAX(0,BD178+BE178-BF178)</x:f>
        <x:v>0</x:v>
      </x:c>
      <x:c r="BH178" s="180" t="n">
        <x:f>MIN(BG178,MAX(0,$G178-SUM(K178,Q178,W178,AC178,AI178,AO178,AU178,BA178)))</x:f>
        <x:v>0</x:v>
      </x:c>
      <x:c r="BI178" s="180" t="n">
        <x:f>MAX(0,BG178-BH178)</x:f>
        <x:v>0</x:v>
      </x:c>
      <x:c r="BJ178" s="180" t="n">
        <x:f>BO177</x:f>
        <x:v>0</x:v>
      </x:c>
      <x:c r="BK178" s="180" t="n">
        <x:f>IF(BJ178&lt;=0,0,BJ178*IFERROR(INDEX(Inputs!$E$15:$E$24,MATCH(10,Inputs!$K$15:$K$24,0)),0)/12)</x:f>
        <x:v>0</x:v>
      </x:c>
      <x:c r="BL178" s="180" t="n">
        <x:f>MIN(BJ178+BK178,IF(BJ178&gt;0,IFERROR(INDEX(Inputs!$H$15:$H$24,MATCH(10,Inputs!$K$15:$K$24,0)),0),0))</x:f>
        <x:v>0</x:v>
      </x:c>
      <x:c r="BM178" s="180" t="n">
        <x:f>MAX(0,BJ178+BK178-BL178)</x:f>
        <x:v>0</x:v>
      </x:c>
      <x:c r="BN178" s="180" t="n">
        <x:f>MIN(BM178,MAX(0,$G178-SUM(K178,Q178,W178,AC178,AI178,AO178,AU178,BA178,BG178)))</x:f>
        <x:v>0</x:v>
      </x:c>
      <x:c r="BO178" s="192" t="n">
        <x:f>MAX(0,BM178-BN178)</x:f>
        <x:v>0</x:v>
      </x:c>
    </x:row>
    <x:row r="179">
      <x:c r="A179" s="191" t="n">
        <x:f>172</x:f>
        <x:v>172</x:v>
      </x:c>
      <x:c r="B179" s="178" t="n">
        <x:f>EDATE(Inputs!$B$4,A179-1)</x:f>
        <x:v>51424</x:v>
      </x:c>
      <x:c r="C179" s="182" t="n">
        <x:f>SUM(H179,N179,T179,Z179,AF179,AL179,AR179,AX179,BD179,BJ179)</x:f>
        <x:v>0</x:v>
      </x:c>
      <x:c r="D179" s="182" t="n">
        <x:f>SUM(I179,O179,U179,AA179,AG179,AM179,AS179,AY179,BE179,BK179)</x:f>
        <x:v>0</x:v>
      </x:c>
      <x:c r="E179" s="182" t="n">
        <x:f>SUM(J179,P179,V179,AB179,AH179,AN179,AT179,AZ179,BF179,BL179)+SUM(L179,R179,X179,AD179,AJ179,AP179,AV179,BB179,BH179,BN179)</x:f>
        <x:v>0</x:v>
      </x:c>
      <x:c r="F179" s="182" t="n">
        <x:f>SUM(M179,S179,Y179,AE179,AK179,AQ179,AW179,BC179,BI179,BO179)</x:f>
        <x:v>0</x:v>
      </x:c>
      <x:c r="G179" s="182" t="n">
        <x:f>MAX(0,Inputs!$B$12-SUM(J179,P179,V179,AB179,AH179,AN179,AT179,AZ179,BF179,BL179))</x:f>
        <x:v>1150</x:v>
      </x:c>
      <x:c r="H179" s="180" t="n">
        <x:f>M178</x:f>
        <x:v>0</x:v>
      </x:c>
      <x:c r="I179" s="180" t="n">
        <x:f>IF(H179&lt;=0,0,H179*IFERROR(INDEX(Inputs!$E$15:$E$24,MATCH(1,Inputs!$K$15:$K$24,0)),0)/12)</x:f>
        <x:v>0</x:v>
      </x:c>
      <x:c r="J179" s="180" t="n">
        <x:f>MIN(H179+I179,IF(H179&gt;0,IFERROR(INDEX(Inputs!$H$15:$H$24,MATCH(1,Inputs!$K$15:$K$24,0)),0),0))</x:f>
        <x:v>0</x:v>
      </x:c>
      <x:c r="K179" s="180" t="n">
        <x:f>MAX(0,H179+I179-J179)</x:f>
        <x:v>0</x:v>
      </x:c>
      <x:c r="L179" s="180" t="n">
        <x:f>MIN(K179,MAX(0,$G179-0))</x:f>
        <x:v>0</x:v>
      </x:c>
      <x:c r="M179" s="180" t="n">
        <x:f>MAX(0,K179-L179)</x:f>
        <x:v>0</x:v>
      </x:c>
      <x:c r="N179" s="180" t="n">
        <x:f>S178</x:f>
        <x:v>0</x:v>
      </x:c>
      <x:c r="O179" s="180" t="n">
        <x:f>IF(N179&lt;=0,0,N179*IFERROR(INDEX(Inputs!$E$15:$E$24,MATCH(2,Inputs!$K$15:$K$24,0)),0)/12)</x:f>
        <x:v>0</x:v>
      </x:c>
      <x:c r="P179" s="180" t="n">
        <x:f>MIN(N179+O179,IF(N179&gt;0,IFERROR(INDEX(Inputs!$H$15:$H$24,MATCH(2,Inputs!$K$15:$K$24,0)),0),0))</x:f>
        <x:v>0</x:v>
      </x:c>
      <x:c r="Q179" s="180" t="n">
        <x:f>MAX(0,N179+O179-P179)</x:f>
        <x:v>0</x:v>
      </x:c>
      <x:c r="R179" s="180" t="n">
        <x:f>MIN(Q179,MAX(0,$G179-SUM(K179)))</x:f>
        <x:v>0</x:v>
      </x:c>
      <x:c r="S179" s="180" t="n">
        <x:f>MAX(0,Q179-R179)</x:f>
        <x:v>0</x:v>
      </x:c>
      <x:c r="T179" s="180" t="n">
        <x:f>Y178</x:f>
        <x:v>0</x:v>
      </x:c>
      <x:c r="U179" s="180" t="n">
        <x:f>IF(T179&lt;=0,0,T179*IFERROR(INDEX(Inputs!$E$15:$E$24,MATCH(3,Inputs!$K$15:$K$24,0)),0)/12)</x:f>
        <x:v>0</x:v>
      </x:c>
      <x:c r="V179" s="180" t="n">
        <x:f>MIN(T179+U179,IF(T179&gt;0,IFERROR(INDEX(Inputs!$H$15:$H$24,MATCH(3,Inputs!$K$15:$K$24,0)),0),0))</x:f>
        <x:v>0</x:v>
      </x:c>
      <x:c r="W179" s="180" t="n">
        <x:f>MAX(0,T179+U179-V179)</x:f>
        <x:v>0</x:v>
      </x:c>
      <x:c r="X179" s="180" t="n">
        <x:f>MIN(W179,MAX(0,$G179-SUM(K179,Q179)))</x:f>
        <x:v>0</x:v>
      </x:c>
      <x:c r="Y179" s="180" t="n">
        <x:f>MAX(0,W179-X179)</x:f>
        <x:v>0</x:v>
      </x:c>
      <x:c r="Z179" s="180" t="n">
        <x:f>AE178</x:f>
        <x:v>0</x:v>
      </x:c>
      <x:c r="AA179" s="180" t="n">
        <x:f>IF(Z179&lt;=0,0,Z179*IFERROR(INDEX(Inputs!$E$15:$E$24,MATCH(4,Inputs!$K$15:$K$24,0)),0)/12)</x:f>
        <x:v>0</x:v>
      </x:c>
      <x:c r="AB179" s="180" t="n">
        <x:f>MIN(Z179+AA179,IF(Z179&gt;0,IFERROR(INDEX(Inputs!$H$15:$H$24,MATCH(4,Inputs!$K$15:$K$24,0)),0),0))</x:f>
        <x:v>0</x:v>
      </x:c>
      <x:c r="AC179" s="180" t="n">
        <x:f>MAX(0,Z179+AA179-AB179)</x:f>
        <x:v>0</x:v>
      </x:c>
      <x:c r="AD179" s="180" t="n">
        <x:f>MIN(AC179,MAX(0,$G179-SUM(K179,Q179,W179)))</x:f>
        <x:v>0</x:v>
      </x:c>
      <x:c r="AE179" s="180" t="n">
        <x:f>MAX(0,AC179-AD179)</x:f>
        <x:v>0</x:v>
      </x:c>
      <x:c r="AF179" s="180" t="n">
        <x:f>AK178</x:f>
        <x:v>0</x:v>
      </x:c>
      <x:c r="AG179" s="180" t="n">
        <x:f>IF(AF179&lt;=0,0,AF179*IFERROR(INDEX(Inputs!$E$15:$E$24,MATCH(5,Inputs!$K$15:$K$24,0)),0)/12)</x:f>
        <x:v>0</x:v>
      </x:c>
      <x:c r="AH179" s="180" t="n">
        <x:f>MIN(AF179+AG179,IF(AF179&gt;0,IFERROR(INDEX(Inputs!$H$15:$H$24,MATCH(5,Inputs!$K$15:$K$24,0)),0),0))</x:f>
        <x:v>0</x:v>
      </x:c>
      <x:c r="AI179" s="180" t="n">
        <x:f>MAX(0,AF179+AG179-AH179)</x:f>
        <x:v>0</x:v>
      </x:c>
      <x:c r="AJ179" s="180" t="n">
        <x:f>MIN(AI179,MAX(0,$G179-SUM(K179,Q179,W179,AC179)))</x:f>
        <x:v>0</x:v>
      </x:c>
      <x:c r="AK179" s="180" t="n">
        <x:f>MAX(0,AI179-AJ179)</x:f>
        <x:v>0</x:v>
      </x:c>
      <x:c r="AL179" s="180" t="n">
        <x:f>AQ178</x:f>
        <x:v>0</x:v>
      </x:c>
      <x:c r="AM179" s="180" t="n">
        <x:f>IF(AL179&lt;=0,0,AL179*IFERROR(INDEX(Inputs!$E$15:$E$24,MATCH(6,Inputs!$K$15:$K$24,0)),0)/12)</x:f>
        <x:v>0</x:v>
      </x:c>
      <x:c r="AN179" s="180" t="n">
        <x:f>MIN(AL179+AM179,IF(AL179&gt;0,IFERROR(INDEX(Inputs!$H$15:$H$24,MATCH(6,Inputs!$K$15:$K$24,0)),0),0))</x:f>
        <x:v>0</x:v>
      </x:c>
      <x:c r="AO179" s="180" t="n">
        <x:f>MAX(0,AL179+AM179-AN179)</x:f>
        <x:v>0</x:v>
      </x:c>
      <x:c r="AP179" s="180" t="n">
        <x:f>MIN(AO179,MAX(0,$G179-SUM(K179,Q179,W179,AC179,AI179)))</x:f>
        <x:v>0</x:v>
      </x:c>
      <x:c r="AQ179" s="180" t="n">
        <x:f>MAX(0,AO179-AP179)</x:f>
        <x:v>0</x:v>
      </x:c>
      <x:c r="AR179" s="180" t="n">
        <x:f>AW178</x:f>
        <x:v>0</x:v>
      </x:c>
      <x:c r="AS179" s="180" t="n">
        <x:f>IF(AR179&lt;=0,0,AR179*IFERROR(INDEX(Inputs!$E$15:$E$24,MATCH(7,Inputs!$K$15:$K$24,0)),0)/12)</x:f>
        <x:v>0</x:v>
      </x:c>
      <x:c r="AT179" s="180" t="n">
        <x:f>MIN(AR179+AS179,IF(AR179&gt;0,IFERROR(INDEX(Inputs!$H$15:$H$24,MATCH(7,Inputs!$K$15:$K$24,0)),0),0))</x:f>
        <x:v>0</x:v>
      </x:c>
      <x:c r="AU179" s="180" t="n">
        <x:f>MAX(0,AR179+AS179-AT179)</x:f>
        <x:v>0</x:v>
      </x:c>
      <x:c r="AV179" s="180" t="n">
        <x:f>MIN(AU179,MAX(0,$G179-SUM(K179,Q179,W179,AC179,AI179,AO179)))</x:f>
        <x:v>0</x:v>
      </x:c>
      <x:c r="AW179" s="180" t="n">
        <x:f>MAX(0,AU179-AV179)</x:f>
        <x:v>0</x:v>
      </x:c>
      <x:c r="AX179" s="180" t="n">
        <x:f>BC178</x:f>
        <x:v>0</x:v>
      </x:c>
      <x:c r="AY179" s="180" t="n">
        <x:f>IF(AX179&lt;=0,0,AX179*IFERROR(INDEX(Inputs!$E$15:$E$24,MATCH(8,Inputs!$K$15:$K$24,0)),0)/12)</x:f>
        <x:v>0</x:v>
      </x:c>
      <x:c r="AZ179" s="180" t="n">
        <x:f>MIN(AX179+AY179,IF(AX179&gt;0,IFERROR(INDEX(Inputs!$H$15:$H$24,MATCH(8,Inputs!$K$15:$K$24,0)),0),0))</x:f>
        <x:v>0</x:v>
      </x:c>
      <x:c r="BA179" s="180" t="n">
        <x:f>MAX(0,AX179+AY179-AZ179)</x:f>
        <x:v>0</x:v>
      </x:c>
      <x:c r="BB179" s="180" t="n">
        <x:f>MIN(BA179,MAX(0,$G179-SUM(K179,Q179,W179,AC179,AI179,AO179,AU179)))</x:f>
        <x:v>0</x:v>
      </x:c>
      <x:c r="BC179" s="180" t="n">
        <x:f>MAX(0,BA179-BB179)</x:f>
        <x:v>0</x:v>
      </x:c>
      <x:c r="BD179" s="180" t="n">
        <x:f>BI178</x:f>
        <x:v>0</x:v>
      </x:c>
      <x:c r="BE179" s="180" t="n">
        <x:f>IF(BD179&lt;=0,0,BD179*IFERROR(INDEX(Inputs!$E$15:$E$24,MATCH(9,Inputs!$K$15:$K$24,0)),0)/12)</x:f>
        <x:v>0</x:v>
      </x:c>
      <x:c r="BF179" s="180" t="n">
        <x:f>MIN(BD179+BE179,IF(BD179&gt;0,IFERROR(INDEX(Inputs!$H$15:$H$24,MATCH(9,Inputs!$K$15:$K$24,0)),0),0))</x:f>
        <x:v>0</x:v>
      </x:c>
      <x:c r="BG179" s="180" t="n">
        <x:f>MAX(0,BD179+BE179-BF179)</x:f>
        <x:v>0</x:v>
      </x:c>
      <x:c r="BH179" s="180" t="n">
        <x:f>MIN(BG179,MAX(0,$G179-SUM(K179,Q179,W179,AC179,AI179,AO179,AU179,BA179)))</x:f>
        <x:v>0</x:v>
      </x:c>
      <x:c r="BI179" s="180" t="n">
        <x:f>MAX(0,BG179-BH179)</x:f>
        <x:v>0</x:v>
      </x:c>
      <x:c r="BJ179" s="180" t="n">
        <x:f>BO178</x:f>
        <x:v>0</x:v>
      </x:c>
      <x:c r="BK179" s="180" t="n">
        <x:f>IF(BJ179&lt;=0,0,BJ179*IFERROR(INDEX(Inputs!$E$15:$E$24,MATCH(10,Inputs!$K$15:$K$24,0)),0)/12)</x:f>
        <x:v>0</x:v>
      </x:c>
      <x:c r="BL179" s="180" t="n">
        <x:f>MIN(BJ179+BK179,IF(BJ179&gt;0,IFERROR(INDEX(Inputs!$H$15:$H$24,MATCH(10,Inputs!$K$15:$K$24,0)),0),0))</x:f>
        <x:v>0</x:v>
      </x:c>
      <x:c r="BM179" s="180" t="n">
        <x:f>MAX(0,BJ179+BK179-BL179)</x:f>
        <x:v>0</x:v>
      </x:c>
      <x:c r="BN179" s="180" t="n">
        <x:f>MIN(BM179,MAX(0,$G179-SUM(K179,Q179,W179,AC179,AI179,AO179,AU179,BA179,BG179)))</x:f>
        <x:v>0</x:v>
      </x:c>
      <x:c r="BO179" s="192" t="n">
        <x:f>MAX(0,BM179-BN179)</x:f>
        <x:v>0</x:v>
      </x:c>
    </x:row>
    <x:row r="180">
      <x:c r="A180" s="191" t="n">
        <x:f>173</x:f>
        <x:v>173</x:v>
      </x:c>
      <x:c r="B180" s="178" t="n">
        <x:f>EDATE(Inputs!$B$4,A180-1)</x:f>
        <x:v>51455</x:v>
      </x:c>
      <x:c r="C180" s="182" t="n">
        <x:f>SUM(H180,N180,T180,Z180,AF180,AL180,AR180,AX180,BD180,BJ180)</x:f>
        <x:v>0</x:v>
      </x:c>
      <x:c r="D180" s="182" t="n">
        <x:f>SUM(I180,O180,U180,AA180,AG180,AM180,AS180,AY180,BE180,BK180)</x:f>
        <x:v>0</x:v>
      </x:c>
      <x:c r="E180" s="182" t="n">
        <x:f>SUM(J180,P180,V180,AB180,AH180,AN180,AT180,AZ180,BF180,BL180)+SUM(L180,R180,X180,AD180,AJ180,AP180,AV180,BB180,BH180,BN180)</x:f>
        <x:v>0</x:v>
      </x:c>
      <x:c r="F180" s="182" t="n">
        <x:f>SUM(M180,S180,Y180,AE180,AK180,AQ180,AW180,BC180,BI180,BO180)</x:f>
        <x:v>0</x:v>
      </x:c>
      <x:c r="G180" s="182" t="n">
        <x:f>MAX(0,Inputs!$B$12-SUM(J180,P180,V180,AB180,AH180,AN180,AT180,AZ180,BF180,BL180))</x:f>
        <x:v>1150</x:v>
      </x:c>
      <x:c r="H180" s="180" t="n">
        <x:f>M179</x:f>
        <x:v>0</x:v>
      </x:c>
      <x:c r="I180" s="180" t="n">
        <x:f>IF(H180&lt;=0,0,H180*IFERROR(INDEX(Inputs!$E$15:$E$24,MATCH(1,Inputs!$K$15:$K$24,0)),0)/12)</x:f>
        <x:v>0</x:v>
      </x:c>
      <x:c r="J180" s="180" t="n">
        <x:f>MIN(H180+I180,IF(H180&gt;0,IFERROR(INDEX(Inputs!$H$15:$H$24,MATCH(1,Inputs!$K$15:$K$24,0)),0),0))</x:f>
        <x:v>0</x:v>
      </x:c>
      <x:c r="K180" s="180" t="n">
        <x:f>MAX(0,H180+I180-J180)</x:f>
        <x:v>0</x:v>
      </x:c>
      <x:c r="L180" s="180" t="n">
        <x:f>MIN(K180,MAX(0,$G180-0))</x:f>
        <x:v>0</x:v>
      </x:c>
      <x:c r="M180" s="180" t="n">
        <x:f>MAX(0,K180-L180)</x:f>
        <x:v>0</x:v>
      </x:c>
      <x:c r="N180" s="180" t="n">
        <x:f>S179</x:f>
        <x:v>0</x:v>
      </x:c>
      <x:c r="O180" s="180" t="n">
        <x:f>IF(N180&lt;=0,0,N180*IFERROR(INDEX(Inputs!$E$15:$E$24,MATCH(2,Inputs!$K$15:$K$24,0)),0)/12)</x:f>
        <x:v>0</x:v>
      </x:c>
      <x:c r="P180" s="180" t="n">
        <x:f>MIN(N180+O180,IF(N180&gt;0,IFERROR(INDEX(Inputs!$H$15:$H$24,MATCH(2,Inputs!$K$15:$K$24,0)),0),0))</x:f>
        <x:v>0</x:v>
      </x:c>
      <x:c r="Q180" s="180" t="n">
        <x:f>MAX(0,N180+O180-P180)</x:f>
        <x:v>0</x:v>
      </x:c>
      <x:c r="R180" s="180" t="n">
        <x:f>MIN(Q180,MAX(0,$G180-SUM(K180)))</x:f>
        <x:v>0</x:v>
      </x:c>
      <x:c r="S180" s="180" t="n">
        <x:f>MAX(0,Q180-R180)</x:f>
        <x:v>0</x:v>
      </x:c>
      <x:c r="T180" s="180" t="n">
        <x:f>Y179</x:f>
        <x:v>0</x:v>
      </x:c>
      <x:c r="U180" s="180" t="n">
        <x:f>IF(T180&lt;=0,0,T180*IFERROR(INDEX(Inputs!$E$15:$E$24,MATCH(3,Inputs!$K$15:$K$24,0)),0)/12)</x:f>
        <x:v>0</x:v>
      </x:c>
      <x:c r="V180" s="180" t="n">
        <x:f>MIN(T180+U180,IF(T180&gt;0,IFERROR(INDEX(Inputs!$H$15:$H$24,MATCH(3,Inputs!$K$15:$K$24,0)),0),0))</x:f>
        <x:v>0</x:v>
      </x:c>
      <x:c r="W180" s="180" t="n">
        <x:f>MAX(0,T180+U180-V180)</x:f>
        <x:v>0</x:v>
      </x:c>
      <x:c r="X180" s="180" t="n">
        <x:f>MIN(W180,MAX(0,$G180-SUM(K180,Q180)))</x:f>
        <x:v>0</x:v>
      </x:c>
      <x:c r="Y180" s="180" t="n">
        <x:f>MAX(0,W180-X180)</x:f>
        <x:v>0</x:v>
      </x:c>
      <x:c r="Z180" s="180" t="n">
        <x:f>AE179</x:f>
        <x:v>0</x:v>
      </x:c>
      <x:c r="AA180" s="180" t="n">
        <x:f>IF(Z180&lt;=0,0,Z180*IFERROR(INDEX(Inputs!$E$15:$E$24,MATCH(4,Inputs!$K$15:$K$24,0)),0)/12)</x:f>
        <x:v>0</x:v>
      </x:c>
      <x:c r="AB180" s="180" t="n">
        <x:f>MIN(Z180+AA180,IF(Z180&gt;0,IFERROR(INDEX(Inputs!$H$15:$H$24,MATCH(4,Inputs!$K$15:$K$24,0)),0),0))</x:f>
        <x:v>0</x:v>
      </x:c>
      <x:c r="AC180" s="180" t="n">
        <x:f>MAX(0,Z180+AA180-AB180)</x:f>
        <x:v>0</x:v>
      </x:c>
      <x:c r="AD180" s="180" t="n">
        <x:f>MIN(AC180,MAX(0,$G180-SUM(K180,Q180,W180)))</x:f>
        <x:v>0</x:v>
      </x:c>
      <x:c r="AE180" s="180" t="n">
        <x:f>MAX(0,AC180-AD180)</x:f>
        <x:v>0</x:v>
      </x:c>
      <x:c r="AF180" s="180" t="n">
        <x:f>AK179</x:f>
        <x:v>0</x:v>
      </x:c>
      <x:c r="AG180" s="180" t="n">
        <x:f>IF(AF180&lt;=0,0,AF180*IFERROR(INDEX(Inputs!$E$15:$E$24,MATCH(5,Inputs!$K$15:$K$24,0)),0)/12)</x:f>
        <x:v>0</x:v>
      </x:c>
      <x:c r="AH180" s="180" t="n">
        <x:f>MIN(AF180+AG180,IF(AF180&gt;0,IFERROR(INDEX(Inputs!$H$15:$H$24,MATCH(5,Inputs!$K$15:$K$24,0)),0),0))</x:f>
        <x:v>0</x:v>
      </x:c>
      <x:c r="AI180" s="180" t="n">
        <x:f>MAX(0,AF180+AG180-AH180)</x:f>
        <x:v>0</x:v>
      </x:c>
      <x:c r="AJ180" s="180" t="n">
        <x:f>MIN(AI180,MAX(0,$G180-SUM(K180,Q180,W180,AC180)))</x:f>
        <x:v>0</x:v>
      </x:c>
      <x:c r="AK180" s="180" t="n">
        <x:f>MAX(0,AI180-AJ180)</x:f>
        <x:v>0</x:v>
      </x:c>
      <x:c r="AL180" s="180" t="n">
        <x:f>AQ179</x:f>
        <x:v>0</x:v>
      </x:c>
      <x:c r="AM180" s="180" t="n">
        <x:f>IF(AL180&lt;=0,0,AL180*IFERROR(INDEX(Inputs!$E$15:$E$24,MATCH(6,Inputs!$K$15:$K$24,0)),0)/12)</x:f>
        <x:v>0</x:v>
      </x:c>
      <x:c r="AN180" s="180" t="n">
        <x:f>MIN(AL180+AM180,IF(AL180&gt;0,IFERROR(INDEX(Inputs!$H$15:$H$24,MATCH(6,Inputs!$K$15:$K$24,0)),0),0))</x:f>
        <x:v>0</x:v>
      </x:c>
      <x:c r="AO180" s="180" t="n">
        <x:f>MAX(0,AL180+AM180-AN180)</x:f>
        <x:v>0</x:v>
      </x:c>
      <x:c r="AP180" s="180" t="n">
        <x:f>MIN(AO180,MAX(0,$G180-SUM(K180,Q180,W180,AC180,AI180)))</x:f>
        <x:v>0</x:v>
      </x:c>
      <x:c r="AQ180" s="180" t="n">
        <x:f>MAX(0,AO180-AP180)</x:f>
        <x:v>0</x:v>
      </x:c>
      <x:c r="AR180" s="180" t="n">
        <x:f>AW179</x:f>
        <x:v>0</x:v>
      </x:c>
      <x:c r="AS180" s="180" t="n">
        <x:f>IF(AR180&lt;=0,0,AR180*IFERROR(INDEX(Inputs!$E$15:$E$24,MATCH(7,Inputs!$K$15:$K$24,0)),0)/12)</x:f>
        <x:v>0</x:v>
      </x:c>
      <x:c r="AT180" s="180" t="n">
        <x:f>MIN(AR180+AS180,IF(AR180&gt;0,IFERROR(INDEX(Inputs!$H$15:$H$24,MATCH(7,Inputs!$K$15:$K$24,0)),0),0))</x:f>
        <x:v>0</x:v>
      </x:c>
      <x:c r="AU180" s="180" t="n">
        <x:f>MAX(0,AR180+AS180-AT180)</x:f>
        <x:v>0</x:v>
      </x:c>
      <x:c r="AV180" s="180" t="n">
        <x:f>MIN(AU180,MAX(0,$G180-SUM(K180,Q180,W180,AC180,AI180,AO180)))</x:f>
        <x:v>0</x:v>
      </x:c>
      <x:c r="AW180" s="180" t="n">
        <x:f>MAX(0,AU180-AV180)</x:f>
        <x:v>0</x:v>
      </x:c>
      <x:c r="AX180" s="180" t="n">
        <x:f>BC179</x:f>
        <x:v>0</x:v>
      </x:c>
      <x:c r="AY180" s="180" t="n">
        <x:f>IF(AX180&lt;=0,0,AX180*IFERROR(INDEX(Inputs!$E$15:$E$24,MATCH(8,Inputs!$K$15:$K$24,0)),0)/12)</x:f>
        <x:v>0</x:v>
      </x:c>
      <x:c r="AZ180" s="180" t="n">
        <x:f>MIN(AX180+AY180,IF(AX180&gt;0,IFERROR(INDEX(Inputs!$H$15:$H$24,MATCH(8,Inputs!$K$15:$K$24,0)),0),0))</x:f>
        <x:v>0</x:v>
      </x:c>
      <x:c r="BA180" s="180" t="n">
        <x:f>MAX(0,AX180+AY180-AZ180)</x:f>
        <x:v>0</x:v>
      </x:c>
      <x:c r="BB180" s="180" t="n">
        <x:f>MIN(BA180,MAX(0,$G180-SUM(K180,Q180,W180,AC180,AI180,AO180,AU180)))</x:f>
        <x:v>0</x:v>
      </x:c>
      <x:c r="BC180" s="180" t="n">
        <x:f>MAX(0,BA180-BB180)</x:f>
        <x:v>0</x:v>
      </x:c>
      <x:c r="BD180" s="180" t="n">
        <x:f>BI179</x:f>
        <x:v>0</x:v>
      </x:c>
      <x:c r="BE180" s="180" t="n">
        <x:f>IF(BD180&lt;=0,0,BD180*IFERROR(INDEX(Inputs!$E$15:$E$24,MATCH(9,Inputs!$K$15:$K$24,0)),0)/12)</x:f>
        <x:v>0</x:v>
      </x:c>
      <x:c r="BF180" s="180" t="n">
        <x:f>MIN(BD180+BE180,IF(BD180&gt;0,IFERROR(INDEX(Inputs!$H$15:$H$24,MATCH(9,Inputs!$K$15:$K$24,0)),0),0))</x:f>
        <x:v>0</x:v>
      </x:c>
      <x:c r="BG180" s="180" t="n">
        <x:f>MAX(0,BD180+BE180-BF180)</x:f>
        <x:v>0</x:v>
      </x:c>
      <x:c r="BH180" s="180" t="n">
        <x:f>MIN(BG180,MAX(0,$G180-SUM(K180,Q180,W180,AC180,AI180,AO180,AU180,BA180)))</x:f>
        <x:v>0</x:v>
      </x:c>
      <x:c r="BI180" s="180" t="n">
        <x:f>MAX(0,BG180-BH180)</x:f>
        <x:v>0</x:v>
      </x:c>
      <x:c r="BJ180" s="180" t="n">
        <x:f>BO179</x:f>
        <x:v>0</x:v>
      </x:c>
      <x:c r="BK180" s="180" t="n">
        <x:f>IF(BJ180&lt;=0,0,BJ180*IFERROR(INDEX(Inputs!$E$15:$E$24,MATCH(10,Inputs!$K$15:$K$24,0)),0)/12)</x:f>
        <x:v>0</x:v>
      </x:c>
      <x:c r="BL180" s="180" t="n">
        <x:f>MIN(BJ180+BK180,IF(BJ180&gt;0,IFERROR(INDEX(Inputs!$H$15:$H$24,MATCH(10,Inputs!$K$15:$K$24,0)),0),0))</x:f>
        <x:v>0</x:v>
      </x:c>
      <x:c r="BM180" s="180" t="n">
        <x:f>MAX(0,BJ180+BK180-BL180)</x:f>
        <x:v>0</x:v>
      </x:c>
      <x:c r="BN180" s="180" t="n">
        <x:f>MIN(BM180,MAX(0,$G180-SUM(K180,Q180,W180,AC180,AI180,AO180,AU180,BA180,BG180)))</x:f>
        <x:v>0</x:v>
      </x:c>
      <x:c r="BO180" s="192" t="n">
        <x:f>MAX(0,BM180-BN180)</x:f>
        <x:v>0</x:v>
      </x:c>
    </x:row>
    <x:row r="181">
      <x:c r="A181" s="191" t="n">
        <x:f>174</x:f>
        <x:v>174</x:v>
      </x:c>
      <x:c r="B181" s="178" t="n">
        <x:f>EDATE(Inputs!$B$4,A181-1)</x:f>
        <x:v>51485</x:v>
      </x:c>
      <x:c r="C181" s="182" t="n">
        <x:f>SUM(H181,N181,T181,Z181,AF181,AL181,AR181,AX181,BD181,BJ181)</x:f>
        <x:v>0</x:v>
      </x:c>
      <x:c r="D181" s="182" t="n">
        <x:f>SUM(I181,O181,U181,AA181,AG181,AM181,AS181,AY181,BE181,BK181)</x:f>
        <x:v>0</x:v>
      </x:c>
      <x:c r="E181" s="182" t="n">
        <x:f>SUM(J181,P181,V181,AB181,AH181,AN181,AT181,AZ181,BF181,BL181)+SUM(L181,R181,X181,AD181,AJ181,AP181,AV181,BB181,BH181,BN181)</x:f>
        <x:v>0</x:v>
      </x:c>
      <x:c r="F181" s="182" t="n">
        <x:f>SUM(M181,S181,Y181,AE181,AK181,AQ181,AW181,BC181,BI181,BO181)</x:f>
        <x:v>0</x:v>
      </x:c>
      <x:c r="G181" s="182" t="n">
        <x:f>MAX(0,Inputs!$B$12-SUM(J181,P181,V181,AB181,AH181,AN181,AT181,AZ181,BF181,BL181))</x:f>
        <x:v>1150</x:v>
      </x:c>
      <x:c r="H181" s="180" t="n">
        <x:f>M180</x:f>
        <x:v>0</x:v>
      </x:c>
      <x:c r="I181" s="180" t="n">
        <x:f>IF(H181&lt;=0,0,H181*IFERROR(INDEX(Inputs!$E$15:$E$24,MATCH(1,Inputs!$K$15:$K$24,0)),0)/12)</x:f>
        <x:v>0</x:v>
      </x:c>
      <x:c r="J181" s="180" t="n">
        <x:f>MIN(H181+I181,IF(H181&gt;0,IFERROR(INDEX(Inputs!$H$15:$H$24,MATCH(1,Inputs!$K$15:$K$24,0)),0),0))</x:f>
        <x:v>0</x:v>
      </x:c>
      <x:c r="K181" s="180" t="n">
        <x:f>MAX(0,H181+I181-J181)</x:f>
        <x:v>0</x:v>
      </x:c>
      <x:c r="L181" s="180" t="n">
        <x:f>MIN(K181,MAX(0,$G181-0))</x:f>
        <x:v>0</x:v>
      </x:c>
      <x:c r="M181" s="180" t="n">
        <x:f>MAX(0,K181-L181)</x:f>
        <x:v>0</x:v>
      </x:c>
      <x:c r="N181" s="180" t="n">
        <x:f>S180</x:f>
        <x:v>0</x:v>
      </x:c>
      <x:c r="O181" s="180" t="n">
        <x:f>IF(N181&lt;=0,0,N181*IFERROR(INDEX(Inputs!$E$15:$E$24,MATCH(2,Inputs!$K$15:$K$24,0)),0)/12)</x:f>
        <x:v>0</x:v>
      </x:c>
      <x:c r="P181" s="180" t="n">
        <x:f>MIN(N181+O181,IF(N181&gt;0,IFERROR(INDEX(Inputs!$H$15:$H$24,MATCH(2,Inputs!$K$15:$K$24,0)),0),0))</x:f>
        <x:v>0</x:v>
      </x:c>
      <x:c r="Q181" s="180" t="n">
        <x:f>MAX(0,N181+O181-P181)</x:f>
        <x:v>0</x:v>
      </x:c>
      <x:c r="R181" s="180" t="n">
        <x:f>MIN(Q181,MAX(0,$G181-SUM(K181)))</x:f>
        <x:v>0</x:v>
      </x:c>
      <x:c r="S181" s="180" t="n">
        <x:f>MAX(0,Q181-R181)</x:f>
        <x:v>0</x:v>
      </x:c>
      <x:c r="T181" s="180" t="n">
        <x:f>Y180</x:f>
        <x:v>0</x:v>
      </x:c>
      <x:c r="U181" s="180" t="n">
        <x:f>IF(T181&lt;=0,0,T181*IFERROR(INDEX(Inputs!$E$15:$E$24,MATCH(3,Inputs!$K$15:$K$24,0)),0)/12)</x:f>
        <x:v>0</x:v>
      </x:c>
      <x:c r="V181" s="180" t="n">
        <x:f>MIN(T181+U181,IF(T181&gt;0,IFERROR(INDEX(Inputs!$H$15:$H$24,MATCH(3,Inputs!$K$15:$K$24,0)),0),0))</x:f>
        <x:v>0</x:v>
      </x:c>
      <x:c r="W181" s="180" t="n">
        <x:f>MAX(0,T181+U181-V181)</x:f>
        <x:v>0</x:v>
      </x:c>
      <x:c r="X181" s="180" t="n">
        <x:f>MIN(W181,MAX(0,$G181-SUM(K181,Q181)))</x:f>
        <x:v>0</x:v>
      </x:c>
      <x:c r="Y181" s="180" t="n">
        <x:f>MAX(0,W181-X181)</x:f>
        <x:v>0</x:v>
      </x:c>
      <x:c r="Z181" s="180" t="n">
        <x:f>AE180</x:f>
        <x:v>0</x:v>
      </x:c>
      <x:c r="AA181" s="180" t="n">
        <x:f>IF(Z181&lt;=0,0,Z181*IFERROR(INDEX(Inputs!$E$15:$E$24,MATCH(4,Inputs!$K$15:$K$24,0)),0)/12)</x:f>
        <x:v>0</x:v>
      </x:c>
      <x:c r="AB181" s="180" t="n">
        <x:f>MIN(Z181+AA181,IF(Z181&gt;0,IFERROR(INDEX(Inputs!$H$15:$H$24,MATCH(4,Inputs!$K$15:$K$24,0)),0),0))</x:f>
        <x:v>0</x:v>
      </x:c>
      <x:c r="AC181" s="180" t="n">
        <x:f>MAX(0,Z181+AA181-AB181)</x:f>
        <x:v>0</x:v>
      </x:c>
      <x:c r="AD181" s="180" t="n">
        <x:f>MIN(AC181,MAX(0,$G181-SUM(K181,Q181,W181)))</x:f>
        <x:v>0</x:v>
      </x:c>
      <x:c r="AE181" s="180" t="n">
        <x:f>MAX(0,AC181-AD181)</x:f>
        <x:v>0</x:v>
      </x:c>
      <x:c r="AF181" s="180" t="n">
        <x:f>AK180</x:f>
        <x:v>0</x:v>
      </x:c>
      <x:c r="AG181" s="180" t="n">
        <x:f>IF(AF181&lt;=0,0,AF181*IFERROR(INDEX(Inputs!$E$15:$E$24,MATCH(5,Inputs!$K$15:$K$24,0)),0)/12)</x:f>
        <x:v>0</x:v>
      </x:c>
      <x:c r="AH181" s="180" t="n">
        <x:f>MIN(AF181+AG181,IF(AF181&gt;0,IFERROR(INDEX(Inputs!$H$15:$H$24,MATCH(5,Inputs!$K$15:$K$24,0)),0),0))</x:f>
        <x:v>0</x:v>
      </x:c>
      <x:c r="AI181" s="180" t="n">
        <x:f>MAX(0,AF181+AG181-AH181)</x:f>
        <x:v>0</x:v>
      </x:c>
      <x:c r="AJ181" s="180" t="n">
        <x:f>MIN(AI181,MAX(0,$G181-SUM(K181,Q181,W181,AC181)))</x:f>
        <x:v>0</x:v>
      </x:c>
      <x:c r="AK181" s="180" t="n">
        <x:f>MAX(0,AI181-AJ181)</x:f>
        <x:v>0</x:v>
      </x:c>
      <x:c r="AL181" s="180" t="n">
        <x:f>AQ180</x:f>
        <x:v>0</x:v>
      </x:c>
      <x:c r="AM181" s="180" t="n">
        <x:f>IF(AL181&lt;=0,0,AL181*IFERROR(INDEX(Inputs!$E$15:$E$24,MATCH(6,Inputs!$K$15:$K$24,0)),0)/12)</x:f>
        <x:v>0</x:v>
      </x:c>
      <x:c r="AN181" s="180" t="n">
        <x:f>MIN(AL181+AM181,IF(AL181&gt;0,IFERROR(INDEX(Inputs!$H$15:$H$24,MATCH(6,Inputs!$K$15:$K$24,0)),0),0))</x:f>
        <x:v>0</x:v>
      </x:c>
      <x:c r="AO181" s="180" t="n">
        <x:f>MAX(0,AL181+AM181-AN181)</x:f>
        <x:v>0</x:v>
      </x:c>
      <x:c r="AP181" s="180" t="n">
        <x:f>MIN(AO181,MAX(0,$G181-SUM(K181,Q181,W181,AC181,AI181)))</x:f>
        <x:v>0</x:v>
      </x:c>
      <x:c r="AQ181" s="180" t="n">
        <x:f>MAX(0,AO181-AP181)</x:f>
        <x:v>0</x:v>
      </x:c>
      <x:c r="AR181" s="180" t="n">
        <x:f>AW180</x:f>
        <x:v>0</x:v>
      </x:c>
      <x:c r="AS181" s="180" t="n">
        <x:f>IF(AR181&lt;=0,0,AR181*IFERROR(INDEX(Inputs!$E$15:$E$24,MATCH(7,Inputs!$K$15:$K$24,0)),0)/12)</x:f>
        <x:v>0</x:v>
      </x:c>
      <x:c r="AT181" s="180" t="n">
        <x:f>MIN(AR181+AS181,IF(AR181&gt;0,IFERROR(INDEX(Inputs!$H$15:$H$24,MATCH(7,Inputs!$K$15:$K$24,0)),0),0))</x:f>
        <x:v>0</x:v>
      </x:c>
      <x:c r="AU181" s="180" t="n">
        <x:f>MAX(0,AR181+AS181-AT181)</x:f>
        <x:v>0</x:v>
      </x:c>
      <x:c r="AV181" s="180" t="n">
        <x:f>MIN(AU181,MAX(0,$G181-SUM(K181,Q181,W181,AC181,AI181,AO181)))</x:f>
        <x:v>0</x:v>
      </x:c>
      <x:c r="AW181" s="180" t="n">
        <x:f>MAX(0,AU181-AV181)</x:f>
        <x:v>0</x:v>
      </x:c>
      <x:c r="AX181" s="180" t="n">
        <x:f>BC180</x:f>
        <x:v>0</x:v>
      </x:c>
      <x:c r="AY181" s="180" t="n">
        <x:f>IF(AX181&lt;=0,0,AX181*IFERROR(INDEX(Inputs!$E$15:$E$24,MATCH(8,Inputs!$K$15:$K$24,0)),0)/12)</x:f>
        <x:v>0</x:v>
      </x:c>
      <x:c r="AZ181" s="180" t="n">
        <x:f>MIN(AX181+AY181,IF(AX181&gt;0,IFERROR(INDEX(Inputs!$H$15:$H$24,MATCH(8,Inputs!$K$15:$K$24,0)),0),0))</x:f>
        <x:v>0</x:v>
      </x:c>
      <x:c r="BA181" s="180" t="n">
        <x:f>MAX(0,AX181+AY181-AZ181)</x:f>
        <x:v>0</x:v>
      </x:c>
      <x:c r="BB181" s="180" t="n">
        <x:f>MIN(BA181,MAX(0,$G181-SUM(K181,Q181,W181,AC181,AI181,AO181,AU181)))</x:f>
        <x:v>0</x:v>
      </x:c>
      <x:c r="BC181" s="180" t="n">
        <x:f>MAX(0,BA181-BB181)</x:f>
        <x:v>0</x:v>
      </x:c>
      <x:c r="BD181" s="180" t="n">
        <x:f>BI180</x:f>
        <x:v>0</x:v>
      </x:c>
      <x:c r="BE181" s="180" t="n">
        <x:f>IF(BD181&lt;=0,0,BD181*IFERROR(INDEX(Inputs!$E$15:$E$24,MATCH(9,Inputs!$K$15:$K$24,0)),0)/12)</x:f>
        <x:v>0</x:v>
      </x:c>
      <x:c r="BF181" s="180" t="n">
        <x:f>MIN(BD181+BE181,IF(BD181&gt;0,IFERROR(INDEX(Inputs!$H$15:$H$24,MATCH(9,Inputs!$K$15:$K$24,0)),0),0))</x:f>
        <x:v>0</x:v>
      </x:c>
      <x:c r="BG181" s="180" t="n">
        <x:f>MAX(0,BD181+BE181-BF181)</x:f>
        <x:v>0</x:v>
      </x:c>
      <x:c r="BH181" s="180" t="n">
        <x:f>MIN(BG181,MAX(0,$G181-SUM(K181,Q181,W181,AC181,AI181,AO181,AU181,BA181)))</x:f>
        <x:v>0</x:v>
      </x:c>
      <x:c r="BI181" s="180" t="n">
        <x:f>MAX(0,BG181-BH181)</x:f>
        <x:v>0</x:v>
      </x:c>
      <x:c r="BJ181" s="180" t="n">
        <x:f>BO180</x:f>
        <x:v>0</x:v>
      </x:c>
      <x:c r="BK181" s="180" t="n">
        <x:f>IF(BJ181&lt;=0,0,BJ181*IFERROR(INDEX(Inputs!$E$15:$E$24,MATCH(10,Inputs!$K$15:$K$24,0)),0)/12)</x:f>
        <x:v>0</x:v>
      </x:c>
      <x:c r="BL181" s="180" t="n">
        <x:f>MIN(BJ181+BK181,IF(BJ181&gt;0,IFERROR(INDEX(Inputs!$H$15:$H$24,MATCH(10,Inputs!$K$15:$K$24,0)),0),0))</x:f>
        <x:v>0</x:v>
      </x:c>
      <x:c r="BM181" s="180" t="n">
        <x:f>MAX(0,BJ181+BK181-BL181)</x:f>
        <x:v>0</x:v>
      </x:c>
      <x:c r="BN181" s="180" t="n">
        <x:f>MIN(BM181,MAX(0,$G181-SUM(K181,Q181,W181,AC181,AI181,AO181,AU181,BA181,BG181)))</x:f>
        <x:v>0</x:v>
      </x:c>
      <x:c r="BO181" s="192" t="n">
        <x:f>MAX(0,BM181-BN181)</x:f>
        <x:v>0</x:v>
      </x:c>
    </x:row>
    <x:row r="182">
      <x:c r="A182" s="191" t="n">
        <x:f>175</x:f>
        <x:v>175</x:v>
      </x:c>
      <x:c r="B182" s="178" t="n">
        <x:f>EDATE(Inputs!$B$4,A182-1)</x:f>
        <x:v>51516</x:v>
      </x:c>
      <x:c r="C182" s="182" t="n">
        <x:f>SUM(H182,N182,T182,Z182,AF182,AL182,AR182,AX182,BD182,BJ182)</x:f>
        <x:v>0</x:v>
      </x:c>
      <x:c r="D182" s="182" t="n">
        <x:f>SUM(I182,O182,U182,AA182,AG182,AM182,AS182,AY182,BE182,BK182)</x:f>
        <x:v>0</x:v>
      </x:c>
      <x:c r="E182" s="182" t="n">
        <x:f>SUM(J182,P182,V182,AB182,AH182,AN182,AT182,AZ182,BF182,BL182)+SUM(L182,R182,X182,AD182,AJ182,AP182,AV182,BB182,BH182,BN182)</x:f>
        <x:v>0</x:v>
      </x:c>
      <x:c r="F182" s="182" t="n">
        <x:f>SUM(M182,S182,Y182,AE182,AK182,AQ182,AW182,BC182,BI182,BO182)</x:f>
        <x:v>0</x:v>
      </x:c>
      <x:c r="G182" s="182" t="n">
        <x:f>MAX(0,Inputs!$B$12-SUM(J182,P182,V182,AB182,AH182,AN182,AT182,AZ182,BF182,BL182))</x:f>
        <x:v>1150</x:v>
      </x:c>
      <x:c r="H182" s="180" t="n">
        <x:f>M181</x:f>
        <x:v>0</x:v>
      </x:c>
      <x:c r="I182" s="180" t="n">
        <x:f>IF(H182&lt;=0,0,H182*IFERROR(INDEX(Inputs!$E$15:$E$24,MATCH(1,Inputs!$K$15:$K$24,0)),0)/12)</x:f>
        <x:v>0</x:v>
      </x:c>
      <x:c r="J182" s="180" t="n">
        <x:f>MIN(H182+I182,IF(H182&gt;0,IFERROR(INDEX(Inputs!$H$15:$H$24,MATCH(1,Inputs!$K$15:$K$24,0)),0),0))</x:f>
        <x:v>0</x:v>
      </x:c>
      <x:c r="K182" s="180" t="n">
        <x:f>MAX(0,H182+I182-J182)</x:f>
        <x:v>0</x:v>
      </x:c>
      <x:c r="L182" s="180" t="n">
        <x:f>MIN(K182,MAX(0,$G182-0))</x:f>
        <x:v>0</x:v>
      </x:c>
      <x:c r="M182" s="180" t="n">
        <x:f>MAX(0,K182-L182)</x:f>
        <x:v>0</x:v>
      </x:c>
      <x:c r="N182" s="180" t="n">
        <x:f>S181</x:f>
        <x:v>0</x:v>
      </x:c>
      <x:c r="O182" s="180" t="n">
        <x:f>IF(N182&lt;=0,0,N182*IFERROR(INDEX(Inputs!$E$15:$E$24,MATCH(2,Inputs!$K$15:$K$24,0)),0)/12)</x:f>
        <x:v>0</x:v>
      </x:c>
      <x:c r="P182" s="180" t="n">
        <x:f>MIN(N182+O182,IF(N182&gt;0,IFERROR(INDEX(Inputs!$H$15:$H$24,MATCH(2,Inputs!$K$15:$K$24,0)),0),0))</x:f>
        <x:v>0</x:v>
      </x:c>
      <x:c r="Q182" s="180" t="n">
        <x:f>MAX(0,N182+O182-P182)</x:f>
        <x:v>0</x:v>
      </x:c>
      <x:c r="R182" s="180" t="n">
        <x:f>MIN(Q182,MAX(0,$G182-SUM(K182)))</x:f>
        <x:v>0</x:v>
      </x:c>
      <x:c r="S182" s="180" t="n">
        <x:f>MAX(0,Q182-R182)</x:f>
        <x:v>0</x:v>
      </x:c>
      <x:c r="T182" s="180" t="n">
        <x:f>Y181</x:f>
        <x:v>0</x:v>
      </x:c>
      <x:c r="U182" s="180" t="n">
        <x:f>IF(T182&lt;=0,0,T182*IFERROR(INDEX(Inputs!$E$15:$E$24,MATCH(3,Inputs!$K$15:$K$24,0)),0)/12)</x:f>
        <x:v>0</x:v>
      </x:c>
      <x:c r="V182" s="180" t="n">
        <x:f>MIN(T182+U182,IF(T182&gt;0,IFERROR(INDEX(Inputs!$H$15:$H$24,MATCH(3,Inputs!$K$15:$K$24,0)),0),0))</x:f>
        <x:v>0</x:v>
      </x:c>
      <x:c r="W182" s="180" t="n">
        <x:f>MAX(0,T182+U182-V182)</x:f>
        <x:v>0</x:v>
      </x:c>
      <x:c r="X182" s="180" t="n">
        <x:f>MIN(W182,MAX(0,$G182-SUM(K182,Q182)))</x:f>
        <x:v>0</x:v>
      </x:c>
      <x:c r="Y182" s="180" t="n">
        <x:f>MAX(0,W182-X182)</x:f>
        <x:v>0</x:v>
      </x:c>
      <x:c r="Z182" s="180" t="n">
        <x:f>AE181</x:f>
        <x:v>0</x:v>
      </x:c>
      <x:c r="AA182" s="180" t="n">
        <x:f>IF(Z182&lt;=0,0,Z182*IFERROR(INDEX(Inputs!$E$15:$E$24,MATCH(4,Inputs!$K$15:$K$24,0)),0)/12)</x:f>
        <x:v>0</x:v>
      </x:c>
      <x:c r="AB182" s="180" t="n">
        <x:f>MIN(Z182+AA182,IF(Z182&gt;0,IFERROR(INDEX(Inputs!$H$15:$H$24,MATCH(4,Inputs!$K$15:$K$24,0)),0),0))</x:f>
        <x:v>0</x:v>
      </x:c>
      <x:c r="AC182" s="180" t="n">
        <x:f>MAX(0,Z182+AA182-AB182)</x:f>
        <x:v>0</x:v>
      </x:c>
      <x:c r="AD182" s="180" t="n">
        <x:f>MIN(AC182,MAX(0,$G182-SUM(K182,Q182,W182)))</x:f>
        <x:v>0</x:v>
      </x:c>
      <x:c r="AE182" s="180" t="n">
        <x:f>MAX(0,AC182-AD182)</x:f>
        <x:v>0</x:v>
      </x:c>
      <x:c r="AF182" s="180" t="n">
        <x:f>AK181</x:f>
        <x:v>0</x:v>
      </x:c>
      <x:c r="AG182" s="180" t="n">
        <x:f>IF(AF182&lt;=0,0,AF182*IFERROR(INDEX(Inputs!$E$15:$E$24,MATCH(5,Inputs!$K$15:$K$24,0)),0)/12)</x:f>
        <x:v>0</x:v>
      </x:c>
      <x:c r="AH182" s="180" t="n">
        <x:f>MIN(AF182+AG182,IF(AF182&gt;0,IFERROR(INDEX(Inputs!$H$15:$H$24,MATCH(5,Inputs!$K$15:$K$24,0)),0),0))</x:f>
        <x:v>0</x:v>
      </x:c>
      <x:c r="AI182" s="180" t="n">
        <x:f>MAX(0,AF182+AG182-AH182)</x:f>
        <x:v>0</x:v>
      </x:c>
      <x:c r="AJ182" s="180" t="n">
        <x:f>MIN(AI182,MAX(0,$G182-SUM(K182,Q182,W182,AC182)))</x:f>
        <x:v>0</x:v>
      </x:c>
      <x:c r="AK182" s="180" t="n">
        <x:f>MAX(0,AI182-AJ182)</x:f>
        <x:v>0</x:v>
      </x:c>
      <x:c r="AL182" s="180" t="n">
        <x:f>AQ181</x:f>
        <x:v>0</x:v>
      </x:c>
      <x:c r="AM182" s="180" t="n">
        <x:f>IF(AL182&lt;=0,0,AL182*IFERROR(INDEX(Inputs!$E$15:$E$24,MATCH(6,Inputs!$K$15:$K$24,0)),0)/12)</x:f>
        <x:v>0</x:v>
      </x:c>
      <x:c r="AN182" s="180" t="n">
        <x:f>MIN(AL182+AM182,IF(AL182&gt;0,IFERROR(INDEX(Inputs!$H$15:$H$24,MATCH(6,Inputs!$K$15:$K$24,0)),0),0))</x:f>
        <x:v>0</x:v>
      </x:c>
      <x:c r="AO182" s="180" t="n">
        <x:f>MAX(0,AL182+AM182-AN182)</x:f>
        <x:v>0</x:v>
      </x:c>
      <x:c r="AP182" s="180" t="n">
        <x:f>MIN(AO182,MAX(0,$G182-SUM(K182,Q182,W182,AC182,AI182)))</x:f>
        <x:v>0</x:v>
      </x:c>
      <x:c r="AQ182" s="180" t="n">
        <x:f>MAX(0,AO182-AP182)</x:f>
        <x:v>0</x:v>
      </x:c>
      <x:c r="AR182" s="180" t="n">
        <x:f>AW181</x:f>
        <x:v>0</x:v>
      </x:c>
      <x:c r="AS182" s="180" t="n">
        <x:f>IF(AR182&lt;=0,0,AR182*IFERROR(INDEX(Inputs!$E$15:$E$24,MATCH(7,Inputs!$K$15:$K$24,0)),0)/12)</x:f>
        <x:v>0</x:v>
      </x:c>
      <x:c r="AT182" s="180" t="n">
        <x:f>MIN(AR182+AS182,IF(AR182&gt;0,IFERROR(INDEX(Inputs!$H$15:$H$24,MATCH(7,Inputs!$K$15:$K$24,0)),0),0))</x:f>
        <x:v>0</x:v>
      </x:c>
      <x:c r="AU182" s="180" t="n">
        <x:f>MAX(0,AR182+AS182-AT182)</x:f>
        <x:v>0</x:v>
      </x:c>
      <x:c r="AV182" s="180" t="n">
        <x:f>MIN(AU182,MAX(0,$G182-SUM(K182,Q182,W182,AC182,AI182,AO182)))</x:f>
        <x:v>0</x:v>
      </x:c>
      <x:c r="AW182" s="180" t="n">
        <x:f>MAX(0,AU182-AV182)</x:f>
        <x:v>0</x:v>
      </x:c>
      <x:c r="AX182" s="180" t="n">
        <x:f>BC181</x:f>
        <x:v>0</x:v>
      </x:c>
      <x:c r="AY182" s="180" t="n">
        <x:f>IF(AX182&lt;=0,0,AX182*IFERROR(INDEX(Inputs!$E$15:$E$24,MATCH(8,Inputs!$K$15:$K$24,0)),0)/12)</x:f>
        <x:v>0</x:v>
      </x:c>
      <x:c r="AZ182" s="180" t="n">
        <x:f>MIN(AX182+AY182,IF(AX182&gt;0,IFERROR(INDEX(Inputs!$H$15:$H$24,MATCH(8,Inputs!$K$15:$K$24,0)),0),0))</x:f>
        <x:v>0</x:v>
      </x:c>
      <x:c r="BA182" s="180" t="n">
        <x:f>MAX(0,AX182+AY182-AZ182)</x:f>
        <x:v>0</x:v>
      </x:c>
      <x:c r="BB182" s="180" t="n">
        <x:f>MIN(BA182,MAX(0,$G182-SUM(K182,Q182,W182,AC182,AI182,AO182,AU182)))</x:f>
        <x:v>0</x:v>
      </x:c>
      <x:c r="BC182" s="180" t="n">
        <x:f>MAX(0,BA182-BB182)</x:f>
        <x:v>0</x:v>
      </x:c>
      <x:c r="BD182" s="180" t="n">
        <x:f>BI181</x:f>
        <x:v>0</x:v>
      </x:c>
      <x:c r="BE182" s="180" t="n">
        <x:f>IF(BD182&lt;=0,0,BD182*IFERROR(INDEX(Inputs!$E$15:$E$24,MATCH(9,Inputs!$K$15:$K$24,0)),0)/12)</x:f>
        <x:v>0</x:v>
      </x:c>
      <x:c r="BF182" s="180" t="n">
        <x:f>MIN(BD182+BE182,IF(BD182&gt;0,IFERROR(INDEX(Inputs!$H$15:$H$24,MATCH(9,Inputs!$K$15:$K$24,0)),0),0))</x:f>
        <x:v>0</x:v>
      </x:c>
      <x:c r="BG182" s="180" t="n">
        <x:f>MAX(0,BD182+BE182-BF182)</x:f>
        <x:v>0</x:v>
      </x:c>
      <x:c r="BH182" s="180" t="n">
        <x:f>MIN(BG182,MAX(0,$G182-SUM(K182,Q182,W182,AC182,AI182,AO182,AU182,BA182)))</x:f>
        <x:v>0</x:v>
      </x:c>
      <x:c r="BI182" s="180" t="n">
        <x:f>MAX(0,BG182-BH182)</x:f>
        <x:v>0</x:v>
      </x:c>
      <x:c r="BJ182" s="180" t="n">
        <x:f>BO181</x:f>
        <x:v>0</x:v>
      </x:c>
      <x:c r="BK182" s="180" t="n">
        <x:f>IF(BJ182&lt;=0,0,BJ182*IFERROR(INDEX(Inputs!$E$15:$E$24,MATCH(10,Inputs!$K$15:$K$24,0)),0)/12)</x:f>
        <x:v>0</x:v>
      </x:c>
      <x:c r="BL182" s="180" t="n">
        <x:f>MIN(BJ182+BK182,IF(BJ182&gt;0,IFERROR(INDEX(Inputs!$H$15:$H$24,MATCH(10,Inputs!$K$15:$K$24,0)),0),0))</x:f>
        <x:v>0</x:v>
      </x:c>
      <x:c r="BM182" s="180" t="n">
        <x:f>MAX(0,BJ182+BK182-BL182)</x:f>
        <x:v>0</x:v>
      </x:c>
      <x:c r="BN182" s="180" t="n">
        <x:f>MIN(BM182,MAX(0,$G182-SUM(K182,Q182,W182,AC182,AI182,AO182,AU182,BA182,BG182)))</x:f>
        <x:v>0</x:v>
      </x:c>
      <x:c r="BO182" s="192" t="n">
        <x:f>MAX(0,BM182-BN182)</x:f>
        <x:v>0</x:v>
      </x:c>
    </x:row>
    <x:row r="183">
      <x:c r="A183" s="191" t="n">
        <x:f>176</x:f>
        <x:v>176</x:v>
      </x:c>
      <x:c r="B183" s="178" t="n">
        <x:f>EDATE(Inputs!$B$4,A183-1)</x:f>
        <x:v>51547</x:v>
      </x:c>
      <x:c r="C183" s="182" t="n">
        <x:f>SUM(H183,N183,T183,Z183,AF183,AL183,AR183,AX183,BD183,BJ183)</x:f>
        <x:v>0</x:v>
      </x:c>
      <x:c r="D183" s="182" t="n">
        <x:f>SUM(I183,O183,U183,AA183,AG183,AM183,AS183,AY183,BE183,BK183)</x:f>
        <x:v>0</x:v>
      </x:c>
      <x:c r="E183" s="182" t="n">
        <x:f>SUM(J183,P183,V183,AB183,AH183,AN183,AT183,AZ183,BF183,BL183)+SUM(L183,R183,X183,AD183,AJ183,AP183,AV183,BB183,BH183,BN183)</x:f>
        <x:v>0</x:v>
      </x:c>
      <x:c r="F183" s="182" t="n">
        <x:f>SUM(M183,S183,Y183,AE183,AK183,AQ183,AW183,BC183,BI183,BO183)</x:f>
        <x:v>0</x:v>
      </x:c>
      <x:c r="G183" s="182" t="n">
        <x:f>MAX(0,Inputs!$B$12-SUM(J183,P183,V183,AB183,AH183,AN183,AT183,AZ183,BF183,BL183))</x:f>
        <x:v>1150</x:v>
      </x:c>
      <x:c r="H183" s="180" t="n">
        <x:f>M182</x:f>
        <x:v>0</x:v>
      </x:c>
      <x:c r="I183" s="180" t="n">
        <x:f>IF(H183&lt;=0,0,H183*IFERROR(INDEX(Inputs!$E$15:$E$24,MATCH(1,Inputs!$K$15:$K$24,0)),0)/12)</x:f>
        <x:v>0</x:v>
      </x:c>
      <x:c r="J183" s="180" t="n">
        <x:f>MIN(H183+I183,IF(H183&gt;0,IFERROR(INDEX(Inputs!$H$15:$H$24,MATCH(1,Inputs!$K$15:$K$24,0)),0),0))</x:f>
        <x:v>0</x:v>
      </x:c>
      <x:c r="K183" s="180" t="n">
        <x:f>MAX(0,H183+I183-J183)</x:f>
        <x:v>0</x:v>
      </x:c>
      <x:c r="L183" s="180" t="n">
        <x:f>MIN(K183,MAX(0,$G183-0))</x:f>
        <x:v>0</x:v>
      </x:c>
      <x:c r="M183" s="180" t="n">
        <x:f>MAX(0,K183-L183)</x:f>
        <x:v>0</x:v>
      </x:c>
      <x:c r="N183" s="180" t="n">
        <x:f>S182</x:f>
        <x:v>0</x:v>
      </x:c>
      <x:c r="O183" s="180" t="n">
        <x:f>IF(N183&lt;=0,0,N183*IFERROR(INDEX(Inputs!$E$15:$E$24,MATCH(2,Inputs!$K$15:$K$24,0)),0)/12)</x:f>
        <x:v>0</x:v>
      </x:c>
      <x:c r="P183" s="180" t="n">
        <x:f>MIN(N183+O183,IF(N183&gt;0,IFERROR(INDEX(Inputs!$H$15:$H$24,MATCH(2,Inputs!$K$15:$K$24,0)),0),0))</x:f>
        <x:v>0</x:v>
      </x:c>
      <x:c r="Q183" s="180" t="n">
        <x:f>MAX(0,N183+O183-P183)</x:f>
        <x:v>0</x:v>
      </x:c>
      <x:c r="R183" s="180" t="n">
        <x:f>MIN(Q183,MAX(0,$G183-SUM(K183)))</x:f>
        <x:v>0</x:v>
      </x:c>
      <x:c r="S183" s="180" t="n">
        <x:f>MAX(0,Q183-R183)</x:f>
        <x:v>0</x:v>
      </x:c>
      <x:c r="T183" s="180" t="n">
        <x:f>Y182</x:f>
        <x:v>0</x:v>
      </x:c>
      <x:c r="U183" s="180" t="n">
        <x:f>IF(T183&lt;=0,0,T183*IFERROR(INDEX(Inputs!$E$15:$E$24,MATCH(3,Inputs!$K$15:$K$24,0)),0)/12)</x:f>
        <x:v>0</x:v>
      </x:c>
      <x:c r="V183" s="180" t="n">
        <x:f>MIN(T183+U183,IF(T183&gt;0,IFERROR(INDEX(Inputs!$H$15:$H$24,MATCH(3,Inputs!$K$15:$K$24,0)),0),0))</x:f>
        <x:v>0</x:v>
      </x:c>
      <x:c r="W183" s="180" t="n">
        <x:f>MAX(0,T183+U183-V183)</x:f>
        <x:v>0</x:v>
      </x:c>
      <x:c r="X183" s="180" t="n">
        <x:f>MIN(W183,MAX(0,$G183-SUM(K183,Q183)))</x:f>
        <x:v>0</x:v>
      </x:c>
      <x:c r="Y183" s="180" t="n">
        <x:f>MAX(0,W183-X183)</x:f>
        <x:v>0</x:v>
      </x:c>
      <x:c r="Z183" s="180" t="n">
        <x:f>AE182</x:f>
        <x:v>0</x:v>
      </x:c>
      <x:c r="AA183" s="180" t="n">
        <x:f>IF(Z183&lt;=0,0,Z183*IFERROR(INDEX(Inputs!$E$15:$E$24,MATCH(4,Inputs!$K$15:$K$24,0)),0)/12)</x:f>
        <x:v>0</x:v>
      </x:c>
      <x:c r="AB183" s="180" t="n">
        <x:f>MIN(Z183+AA183,IF(Z183&gt;0,IFERROR(INDEX(Inputs!$H$15:$H$24,MATCH(4,Inputs!$K$15:$K$24,0)),0),0))</x:f>
        <x:v>0</x:v>
      </x:c>
      <x:c r="AC183" s="180" t="n">
        <x:f>MAX(0,Z183+AA183-AB183)</x:f>
        <x:v>0</x:v>
      </x:c>
      <x:c r="AD183" s="180" t="n">
        <x:f>MIN(AC183,MAX(0,$G183-SUM(K183,Q183,W183)))</x:f>
        <x:v>0</x:v>
      </x:c>
      <x:c r="AE183" s="180" t="n">
        <x:f>MAX(0,AC183-AD183)</x:f>
        <x:v>0</x:v>
      </x:c>
      <x:c r="AF183" s="180" t="n">
        <x:f>AK182</x:f>
        <x:v>0</x:v>
      </x:c>
      <x:c r="AG183" s="180" t="n">
        <x:f>IF(AF183&lt;=0,0,AF183*IFERROR(INDEX(Inputs!$E$15:$E$24,MATCH(5,Inputs!$K$15:$K$24,0)),0)/12)</x:f>
        <x:v>0</x:v>
      </x:c>
      <x:c r="AH183" s="180" t="n">
        <x:f>MIN(AF183+AG183,IF(AF183&gt;0,IFERROR(INDEX(Inputs!$H$15:$H$24,MATCH(5,Inputs!$K$15:$K$24,0)),0),0))</x:f>
        <x:v>0</x:v>
      </x:c>
      <x:c r="AI183" s="180" t="n">
        <x:f>MAX(0,AF183+AG183-AH183)</x:f>
        <x:v>0</x:v>
      </x:c>
      <x:c r="AJ183" s="180" t="n">
        <x:f>MIN(AI183,MAX(0,$G183-SUM(K183,Q183,W183,AC183)))</x:f>
        <x:v>0</x:v>
      </x:c>
      <x:c r="AK183" s="180" t="n">
        <x:f>MAX(0,AI183-AJ183)</x:f>
        <x:v>0</x:v>
      </x:c>
      <x:c r="AL183" s="180" t="n">
        <x:f>AQ182</x:f>
        <x:v>0</x:v>
      </x:c>
      <x:c r="AM183" s="180" t="n">
        <x:f>IF(AL183&lt;=0,0,AL183*IFERROR(INDEX(Inputs!$E$15:$E$24,MATCH(6,Inputs!$K$15:$K$24,0)),0)/12)</x:f>
        <x:v>0</x:v>
      </x:c>
      <x:c r="AN183" s="180" t="n">
        <x:f>MIN(AL183+AM183,IF(AL183&gt;0,IFERROR(INDEX(Inputs!$H$15:$H$24,MATCH(6,Inputs!$K$15:$K$24,0)),0),0))</x:f>
        <x:v>0</x:v>
      </x:c>
      <x:c r="AO183" s="180" t="n">
        <x:f>MAX(0,AL183+AM183-AN183)</x:f>
        <x:v>0</x:v>
      </x:c>
      <x:c r="AP183" s="180" t="n">
        <x:f>MIN(AO183,MAX(0,$G183-SUM(K183,Q183,W183,AC183,AI183)))</x:f>
        <x:v>0</x:v>
      </x:c>
      <x:c r="AQ183" s="180" t="n">
        <x:f>MAX(0,AO183-AP183)</x:f>
        <x:v>0</x:v>
      </x:c>
      <x:c r="AR183" s="180" t="n">
        <x:f>AW182</x:f>
        <x:v>0</x:v>
      </x:c>
      <x:c r="AS183" s="180" t="n">
        <x:f>IF(AR183&lt;=0,0,AR183*IFERROR(INDEX(Inputs!$E$15:$E$24,MATCH(7,Inputs!$K$15:$K$24,0)),0)/12)</x:f>
        <x:v>0</x:v>
      </x:c>
      <x:c r="AT183" s="180" t="n">
        <x:f>MIN(AR183+AS183,IF(AR183&gt;0,IFERROR(INDEX(Inputs!$H$15:$H$24,MATCH(7,Inputs!$K$15:$K$24,0)),0),0))</x:f>
        <x:v>0</x:v>
      </x:c>
      <x:c r="AU183" s="180" t="n">
        <x:f>MAX(0,AR183+AS183-AT183)</x:f>
        <x:v>0</x:v>
      </x:c>
      <x:c r="AV183" s="180" t="n">
        <x:f>MIN(AU183,MAX(0,$G183-SUM(K183,Q183,W183,AC183,AI183,AO183)))</x:f>
        <x:v>0</x:v>
      </x:c>
      <x:c r="AW183" s="180" t="n">
        <x:f>MAX(0,AU183-AV183)</x:f>
        <x:v>0</x:v>
      </x:c>
      <x:c r="AX183" s="180" t="n">
        <x:f>BC182</x:f>
        <x:v>0</x:v>
      </x:c>
      <x:c r="AY183" s="180" t="n">
        <x:f>IF(AX183&lt;=0,0,AX183*IFERROR(INDEX(Inputs!$E$15:$E$24,MATCH(8,Inputs!$K$15:$K$24,0)),0)/12)</x:f>
        <x:v>0</x:v>
      </x:c>
      <x:c r="AZ183" s="180" t="n">
        <x:f>MIN(AX183+AY183,IF(AX183&gt;0,IFERROR(INDEX(Inputs!$H$15:$H$24,MATCH(8,Inputs!$K$15:$K$24,0)),0),0))</x:f>
        <x:v>0</x:v>
      </x:c>
      <x:c r="BA183" s="180" t="n">
        <x:f>MAX(0,AX183+AY183-AZ183)</x:f>
        <x:v>0</x:v>
      </x:c>
      <x:c r="BB183" s="180" t="n">
        <x:f>MIN(BA183,MAX(0,$G183-SUM(K183,Q183,W183,AC183,AI183,AO183,AU183)))</x:f>
        <x:v>0</x:v>
      </x:c>
      <x:c r="BC183" s="180" t="n">
        <x:f>MAX(0,BA183-BB183)</x:f>
        <x:v>0</x:v>
      </x:c>
      <x:c r="BD183" s="180" t="n">
        <x:f>BI182</x:f>
        <x:v>0</x:v>
      </x:c>
      <x:c r="BE183" s="180" t="n">
        <x:f>IF(BD183&lt;=0,0,BD183*IFERROR(INDEX(Inputs!$E$15:$E$24,MATCH(9,Inputs!$K$15:$K$24,0)),0)/12)</x:f>
        <x:v>0</x:v>
      </x:c>
      <x:c r="BF183" s="180" t="n">
        <x:f>MIN(BD183+BE183,IF(BD183&gt;0,IFERROR(INDEX(Inputs!$H$15:$H$24,MATCH(9,Inputs!$K$15:$K$24,0)),0),0))</x:f>
        <x:v>0</x:v>
      </x:c>
      <x:c r="BG183" s="180" t="n">
        <x:f>MAX(0,BD183+BE183-BF183)</x:f>
        <x:v>0</x:v>
      </x:c>
      <x:c r="BH183" s="180" t="n">
        <x:f>MIN(BG183,MAX(0,$G183-SUM(K183,Q183,W183,AC183,AI183,AO183,AU183,BA183)))</x:f>
        <x:v>0</x:v>
      </x:c>
      <x:c r="BI183" s="180" t="n">
        <x:f>MAX(0,BG183-BH183)</x:f>
        <x:v>0</x:v>
      </x:c>
      <x:c r="BJ183" s="180" t="n">
        <x:f>BO182</x:f>
        <x:v>0</x:v>
      </x:c>
      <x:c r="BK183" s="180" t="n">
        <x:f>IF(BJ183&lt;=0,0,BJ183*IFERROR(INDEX(Inputs!$E$15:$E$24,MATCH(10,Inputs!$K$15:$K$24,0)),0)/12)</x:f>
        <x:v>0</x:v>
      </x:c>
      <x:c r="BL183" s="180" t="n">
        <x:f>MIN(BJ183+BK183,IF(BJ183&gt;0,IFERROR(INDEX(Inputs!$H$15:$H$24,MATCH(10,Inputs!$K$15:$K$24,0)),0),0))</x:f>
        <x:v>0</x:v>
      </x:c>
      <x:c r="BM183" s="180" t="n">
        <x:f>MAX(0,BJ183+BK183-BL183)</x:f>
        <x:v>0</x:v>
      </x:c>
      <x:c r="BN183" s="180" t="n">
        <x:f>MIN(BM183,MAX(0,$G183-SUM(K183,Q183,W183,AC183,AI183,AO183,AU183,BA183,BG183)))</x:f>
        <x:v>0</x:v>
      </x:c>
      <x:c r="BO183" s="192" t="n">
        <x:f>MAX(0,BM183-BN183)</x:f>
        <x:v>0</x:v>
      </x:c>
    </x:row>
    <x:row r="184">
      <x:c r="A184" s="191" t="n">
        <x:f>177</x:f>
        <x:v>177</x:v>
      </x:c>
      <x:c r="B184" s="178" t="n">
        <x:f>EDATE(Inputs!$B$4,A184-1)</x:f>
        <x:v>51575</x:v>
      </x:c>
      <x:c r="C184" s="182" t="n">
        <x:f>SUM(H184,N184,T184,Z184,AF184,AL184,AR184,AX184,BD184,BJ184)</x:f>
        <x:v>0</x:v>
      </x:c>
      <x:c r="D184" s="182" t="n">
        <x:f>SUM(I184,O184,U184,AA184,AG184,AM184,AS184,AY184,BE184,BK184)</x:f>
        <x:v>0</x:v>
      </x:c>
      <x:c r="E184" s="182" t="n">
        <x:f>SUM(J184,P184,V184,AB184,AH184,AN184,AT184,AZ184,BF184,BL184)+SUM(L184,R184,X184,AD184,AJ184,AP184,AV184,BB184,BH184,BN184)</x:f>
        <x:v>0</x:v>
      </x:c>
      <x:c r="F184" s="182" t="n">
        <x:f>SUM(M184,S184,Y184,AE184,AK184,AQ184,AW184,BC184,BI184,BO184)</x:f>
        <x:v>0</x:v>
      </x:c>
      <x:c r="G184" s="182" t="n">
        <x:f>MAX(0,Inputs!$B$12-SUM(J184,P184,V184,AB184,AH184,AN184,AT184,AZ184,BF184,BL184))</x:f>
        <x:v>1150</x:v>
      </x:c>
      <x:c r="H184" s="180" t="n">
        <x:f>M183</x:f>
        <x:v>0</x:v>
      </x:c>
      <x:c r="I184" s="180" t="n">
        <x:f>IF(H184&lt;=0,0,H184*IFERROR(INDEX(Inputs!$E$15:$E$24,MATCH(1,Inputs!$K$15:$K$24,0)),0)/12)</x:f>
        <x:v>0</x:v>
      </x:c>
      <x:c r="J184" s="180" t="n">
        <x:f>MIN(H184+I184,IF(H184&gt;0,IFERROR(INDEX(Inputs!$H$15:$H$24,MATCH(1,Inputs!$K$15:$K$24,0)),0),0))</x:f>
        <x:v>0</x:v>
      </x:c>
      <x:c r="K184" s="180" t="n">
        <x:f>MAX(0,H184+I184-J184)</x:f>
        <x:v>0</x:v>
      </x:c>
      <x:c r="L184" s="180" t="n">
        <x:f>MIN(K184,MAX(0,$G184-0))</x:f>
        <x:v>0</x:v>
      </x:c>
      <x:c r="M184" s="180" t="n">
        <x:f>MAX(0,K184-L184)</x:f>
        <x:v>0</x:v>
      </x:c>
      <x:c r="N184" s="180" t="n">
        <x:f>S183</x:f>
        <x:v>0</x:v>
      </x:c>
      <x:c r="O184" s="180" t="n">
        <x:f>IF(N184&lt;=0,0,N184*IFERROR(INDEX(Inputs!$E$15:$E$24,MATCH(2,Inputs!$K$15:$K$24,0)),0)/12)</x:f>
        <x:v>0</x:v>
      </x:c>
      <x:c r="P184" s="180" t="n">
        <x:f>MIN(N184+O184,IF(N184&gt;0,IFERROR(INDEX(Inputs!$H$15:$H$24,MATCH(2,Inputs!$K$15:$K$24,0)),0),0))</x:f>
        <x:v>0</x:v>
      </x:c>
      <x:c r="Q184" s="180" t="n">
        <x:f>MAX(0,N184+O184-P184)</x:f>
        <x:v>0</x:v>
      </x:c>
      <x:c r="R184" s="180" t="n">
        <x:f>MIN(Q184,MAX(0,$G184-SUM(K184)))</x:f>
        <x:v>0</x:v>
      </x:c>
      <x:c r="S184" s="180" t="n">
        <x:f>MAX(0,Q184-R184)</x:f>
        <x:v>0</x:v>
      </x:c>
      <x:c r="T184" s="180" t="n">
        <x:f>Y183</x:f>
        <x:v>0</x:v>
      </x:c>
      <x:c r="U184" s="180" t="n">
        <x:f>IF(T184&lt;=0,0,T184*IFERROR(INDEX(Inputs!$E$15:$E$24,MATCH(3,Inputs!$K$15:$K$24,0)),0)/12)</x:f>
        <x:v>0</x:v>
      </x:c>
      <x:c r="V184" s="180" t="n">
        <x:f>MIN(T184+U184,IF(T184&gt;0,IFERROR(INDEX(Inputs!$H$15:$H$24,MATCH(3,Inputs!$K$15:$K$24,0)),0),0))</x:f>
        <x:v>0</x:v>
      </x:c>
      <x:c r="W184" s="180" t="n">
        <x:f>MAX(0,T184+U184-V184)</x:f>
        <x:v>0</x:v>
      </x:c>
      <x:c r="X184" s="180" t="n">
        <x:f>MIN(W184,MAX(0,$G184-SUM(K184,Q184)))</x:f>
        <x:v>0</x:v>
      </x:c>
      <x:c r="Y184" s="180" t="n">
        <x:f>MAX(0,W184-X184)</x:f>
        <x:v>0</x:v>
      </x:c>
      <x:c r="Z184" s="180" t="n">
        <x:f>AE183</x:f>
        <x:v>0</x:v>
      </x:c>
      <x:c r="AA184" s="180" t="n">
        <x:f>IF(Z184&lt;=0,0,Z184*IFERROR(INDEX(Inputs!$E$15:$E$24,MATCH(4,Inputs!$K$15:$K$24,0)),0)/12)</x:f>
        <x:v>0</x:v>
      </x:c>
      <x:c r="AB184" s="180" t="n">
        <x:f>MIN(Z184+AA184,IF(Z184&gt;0,IFERROR(INDEX(Inputs!$H$15:$H$24,MATCH(4,Inputs!$K$15:$K$24,0)),0),0))</x:f>
        <x:v>0</x:v>
      </x:c>
      <x:c r="AC184" s="180" t="n">
        <x:f>MAX(0,Z184+AA184-AB184)</x:f>
        <x:v>0</x:v>
      </x:c>
      <x:c r="AD184" s="180" t="n">
        <x:f>MIN(AC184,MAX(0,$G184-SUM(K184,Q184,W184)))</x:f>
        <x:v>0</x:v>
      </x:c>
      <x:c r="AE184" s="180" t="n">
        <x:f>MAX(0,AC184-AD184)</x:f>
        <x:v>0</x:v>
      </x:c>
      <x:c r="AF184" s="180" t="n">
        <x:f>AK183</x:f>
        <x:v>0</x:v>
      </x:c>
      <x:c r="AG184" s="180" t="n">
        <x:f>IF(AF184&lt;=0,0,AF184*IFERROR(INDEX(Inputs!$E$15:$E$24,MATCH(5,Inputs!$K$15:$K$24,0)),0)/12)</x:f>
        <x:v>0</x:v>
      </x:c>
      <x:c r="AH184" s="180" t="n">
        <x:f>MIN(AF184+AG184,IF(AF184&gt;0,IFERROR(INDEX(Inputs!$H$15:$H$24,MATCH(5,Inputs!$K$15:$K$24,0)),0),0))</x:f>
        <x:v>0</x:v>
      </x:c>
      <x:c r="AI184" s="180" t="n">
        <x:f>MAX(0,AF184+AG184-AH184)</x:f>
        <x:v>0</x:v>
      </x:c>
      <x:c r="AJ184" s="180" t="n">
        <x:f>MIN(AI184,MAX(0,$G184-SUM(K184,Q184,W184,AC184)))</x:f>
        <x:v>0</x:v>
      </x:c>
      <x:c r="AK184" s="180" t="n">
        <x:f>MAX(0,AI184-AJ184)</x:f>
        <x:v>0</x:v>
      </x:c>
      <x:c r="AL184" s="180" t="n">
        <x:f>AQ183</x:f>
        <x:v>0</x:v>
      </x:c>
      <x:c r="AM184" s="180" t="n">
        <x:f>IF(AL184&lt;=0,0,AL184*IFERROR(INDEX(Inputs!$E$15:$E$24,MATCH(6,Inputs!$K$15:$K$24,0)),0)/12)</x:f>
        <x:v>0</x:v>
      </x:c>
      <x:c r="AN184" s="180" t="n">
        <x:f>MIN(AL184+AM184,IF(AL184&gt;0,IFERROR(INDEX(Inputs!$H$15:$H$24,MATCH(6,Inputs!$K$15:$K$24,0)),0),0))</x:f>
        <x:v>0</x:v>
      </x:c>
      <x:c r="AO184" s="180" t="n">
        <x:f>MAX(0,AL184+AM184-AN184)</x:f>
        <x:v>0</x:v>
      </x:c>
      <x:c r="AP184" s="180" t="n">
        <x:f>MIN(AO184,MAX(0,$G184-SUM(K184,Q184,W184,AC184,AI184)))</x:f>
        <x:v>0</x:v>
      </x:c>
      <x:c r="AQ184" s="180" t="n">
        <x:f>MAX(0,AO184-AP184)</x:f>
        <x:v>0</x:v>
      </x:c>
      <x:c r="AR184" s="180" t="n">
        <x:f>AW183</x:f>
        <x:v>0</x:v>
      </x:c>
      <x:c r="AS184" s="180" t="n">
        <x:f>IF(AR184&lt;=0,0,AR184*IFERROR(INDEX(Inputs!$E$15:$E$24,MATCH(7,Inputs!$K$15:$K$24,0)),0)/12)</x:f>
        <x:v>0</x:v>
      </x:c>
      <x:c r="AT184" s="180" t="n">
        <x:f>MIN(AR184+AS184,IF(AR184&gt;0,IFERROR(INDEX(Inputs!$H$15:$H$24,MATCH(7,Inputs!$K$15:$K$24,0)),0),0))</x:f>
        <x:v>0</x:v>
      </x:c>
      <x:c r="AU184" s="180" t="n">
        <x:f>MAX(0,AR184+AS184-AT184)</x:f>
        <x:v>0</x:v>
      </x:c>
      <x:c r="AV184" s="180" t="n">
        <x:f>MIN(AU184,MAX(0,$G184-SUM(K184,Q184,W184,AC184,AI184,AO184)))</x:f>
        <x:v>0</x:v>
      </x:c>
      <x:c r="AW184" s="180" t="n">
        <x:f>MAX(0,AU184-AV184)</x:f>
        <x:v>0</x:v>
      </x:c>
      <x:c r="AX184" s="180" t="n">
        <x:f>BC183</x:f>
        <x:v>0</x:v>
      </x:c>
      <x:c r="AY184" s="180" t="n">
        <x:f>IF(AX184&lt;=0,0,AX184*IFERROR(INDEX(Inputs!$E$15:$E$24,MATCH(8,Inputs!$K$15:$K$24,0)),0)/12)</x:f>
        <x:v>0</x:v>
      </x:c>
      <x:c r="AZ184" s="180" t="n">
        <x:f>MIN(AX184+AY184,IF(AX184&gt;0,IFERROR(INDEX(Inputs!$H$15:$H$24,MATCH(8,Inputs!$K$15:$K$24,0)),0),0))</x:f>
        <x:v>0</x:v>
      </x:c>
      <x:c r="BA184" s="180" t="n">
        <x:f>MAX(0,AX184+AY184-AZ184)</x:f>
        <x:v>0</x:v>
      </x:c>
      <x:c r="BB184" s="180" t="n">
        <x:f>MIN(BA184,MAX(0,$G184-SUM(K184,Q184,W184,AC184,AI184,AO184,AU184)))</x:f>
        <x:v>0</x:v>
      </x:c>
      <x:c r="BC184" s="180" t="n">
        <x:f>MAX(0,BA184-BB184)</x:f>
        <x:v>0</x:v>
      </x:c>
      <x:c r="BD184" s="180" t="n">
        <x:f>BI183</x:f>
        <x:v>0</x:v>
      </x:c>
      <x:c r="BE184" s="180" t="n">
        <x:f>IF(BD184&lt;=0,0,BD184*IFERROR(INDEX(Inputs!$E$15:$E$24,MATCH(9,Inputs!$K$15:$K$24,0)),0)/12)</x:f>
        <x:v>0</x:v>
      </x:c>
      <x:c r="BF184" s="180" t="n">
        <x:f>MIN(BD184+BE184,IF(BD184&gt;0,IFERROR(INDEX(Inputs!$H$15:$H$24,MATCH(9,Inputs!$K$15:$K$24,0)),0),0))</x:f>
        <x:v>0</x:v>
      </x:c>
      <x:c r="BG184" s="180" t="n">
        <x:f>MAX(0,BD184+BE184-BF184)</x:f>
        <x:v>0</x:v>
      </x:c>
      <x:c r="BH184" s="180" t="n">
        <x:f>MIN(BG184,MAX(0,$G184-SUM(K184,Q184,W184,AC184,AI184,AO184,AU184,BA184)))</x:f>
        <x:v>0</x:v>
      </x:c>
      <x:c r="BI184" s="180" t="n">
        <x:f>MAX(0,BG184-BH184)</x:f>
        <x:v>0</x:v>
      </x:c>
      <x:c r="BJ184" s="180" t="n">
        <x:f>BO183</x:f>
        <x:v>0</x:v>
      </x:c>
      <x:c r="BK184" s="180" t="n">
        <x:f>IF(BJ184&lt;=0,0,BJ184*IFERROR(INDEX(Inputs!$E$15:$E$24,MATCH(10,Inputs!$K$15:$K$24,0)),0)/12)</x:f>
        <x:v>0</x:v>
      </x:c>
      <x:c r="BL184" s="180" t="n">
        <x:f>MIN(BJ184+BK184,IF(BJ184&gt;0,IFERROR(INDEX(Inputs!$H$15:$H$24,MATCH(10,Inputs!$K$15:$K$24,0)),0),0))</x:f>
        <x:v>0</x:v>
      </x:c>
      <x:c r="BM184" s="180" t="n">
        <x:f>MAX(0,BJ184+BK184-BL184)</x:f>
        <x:v>0</x:v>
      </x:c>
      <x:c r="BN184" s="180" t="n">
        <x:f>MIN(BM184,MAX(0,$G184-SUM(K184,Q184,W184,AC184,AI184,AO184,AU184,BA184,BG184)))</x:f>
        <x:v>0</x:v>
      </x:c>
      <x:c r="BO184" s="192" t="n">
        <x:f>MAX(0,BM184-BN184)</x:f>
        <x:v>0</x:v>
      </x:c>
    </x:row>
    <x:row r="185">
      <x:c r="A185" s="191" t="n">
        <x:f>178</x:f>
        <x:v>178</x:v>
      </x:c>
      <x:c r="B185" s="178" t="n">
        <x:f>EDATE(Inputs!$B$4,A185-1)</x:f>
        <x:v>51606</x:v>
      </x:c>
      <x:c r="C185" s="182" t="n">
        <x:f>SUM(H185,N185,T185,Z185,AF185,AL185,AR185,AX185,BD185,BJ185)</x:f>
        <x:v>0</x:v>
      </x:c>
      <x:c r="D185" s="182" t="n">
        <x:f>SUM(I185,O185,U185,AA185,AG185,AM185,AS185,AY185,BE185,BK185)</x:f>
        <x:v>0</x:v>
      </x:c>
      <x:c r="E185" s="182" t="n">
        <x:f>SUM(J185,P185,V185,AB185,AH185,AN185,AT185,AZ185,BF185,BL185)+SUM(L185,R185,X185,AD185,AJ185,AP185,AV185,BB185,BH185,BN185)</x:f>
        <x:v>0</x:v>
      </x:c>
      <x:c r="F185" s="182" t="n">
        <x:f>SUM(M185,S185,Y185,AE185,AK185,AQ185,AW185,BC185,BI185,BO185)</x:f>
        <x:v>0</x:v>
      </x:c>
      <x:c r="G185" s="182" t="n">
        <x:f>MAX(0,Inputs!$B$12-SUM(J185,P185,V185,AB185,AH185,AN185,AT185,AZ185,BF185,BL185))</x:f>
        <x:v>1150</x:v>
      </x:c>
      <x:c r="H185" s="180" t="n">
        <x:f>M184</x:f>
        <x:v>0</x:v>
      </x:c>
      <x:c r="I185" s="180" t="n">
        <x:f>IF(H185&lt;=0,0,H185*IFERROR(INDEX(Inputs!$E$15:$E$24,MATCH(1,Inputs!$K$15:$K$24,0)),0)/12)</x:f>
        <x:v>0</x:v>
      </x:c>
      <x:c r="J185" s="180" t="n">
        <x:f>MIN(H185+I185,IF(H185&gt;0,IFERROR(INDEX(Inputs!$H$15:$H$24,MATCH(1,Inputs!$K$15:$K$24,0)),0),0))</x:f>
        <x:v>0</x:v>
      </x:c>
      <x:c r="K185" s="180" t="n">
        <x:f>MAX(0,H185+I185-J185)</x:f>
        <x:v>0</x:v>
      </x:c>
      <x:c r="L185" s="180" t="n">
        <x:f>MIN(K185,MAX(0,$G185-0))</x:f>
        <x:v>0</x:v>
      </x:c>
      <x:c r="M185" s="180" t="n">
        <x:f>MAX(0,K185-L185)</x:f>
        <x:v>0</x:v>
      </x:c>
      <x:c r="N185" s="180" t="n">
        <x:f>S184</x:f>
        <x:v>0</x:v>
      </x:c>
      <x:c r="O185" s="180" t="n">
        <x:f>IF(N185&lt;=0,0,N185*IFERROR(INDEX(Inputs!$E$15:$E$24,MATCH(2,Inputs!$K$15:$K$24,0)),0)/12)</x:f>
        <x:v>0</x:v>
      </x:c>
      <x:c r="P185" s="180" t="n">
        <x:f>MIN(N185+O185,IF(N185&gt;0,IFERROR(INDEX(Inputs!$H$15:$H$24,MATCH(2,Inputs!$K$15:$K$24,0)),0),0))</x:f>
        <x:v>0</x:v>
      </x:c>
      <x:c r="Q185" s="180" t="n">
        <x:f>MAX(0,N185+O185-P185)</x:f>
        <x:v>0</x:v>
      </x:c>
      <x:c r="R185" s="180" t="n">
        <x:f>MIN(Q185,MAX(0,$G185-SUM(K185)))</x:f>
        <x:v>0</x:v>
      </x:c>
      <x:c r="S185" s="180" t="n">
        <x:f>MAX(0,Q185-R185)</x:f>
        <x:v>0</x:v>
      </x:c>
      <x:c r="T185" s="180" t="n">
        <x:f>Y184</x:f>
        <x:v>0</x:v>
      </x:c>
      <x:c r="U185" s="180" t="n">
        <x:f>IF(T185&lt;=0,0,T185*IFERROR(INDEX(Inputs!$E$15:$E$24,MATCH(3,Inputs!$K$15:$K$24,0)),0)/12)</x:f>
        <x:v>0</x:v>
      </x:c>
      <x:c r="V185" s="180" t="n">
        <x:f>MIN(T185+U185,IF(T185&gt;0,IFERROR(INDEX(Inputs!$H$15:$H$24,MATCH(3,Inputs!$K$15:$K$24,0)),0),0))</x:f>
        <x:v>0</x:v>
      </x:c>
      <x:c r="W185" s="180" t="n">
        <x:f>MAX(0,T185+U185-V185)</x:f>
        <x:v>0</x:v>
      </x:c>
      <x:c r="X185" s="180" t="n">
        <x:f>MIN(W185,MAX(0,$G185-SUM(K185,Q185)))</x:f>
        <x:v>0</x:v>
      </x:c>
      <x:c r="Y185" s="180" t="n">
        <x:f>MAX(0,W185-X185)</x:f>
        <x:v>0</x:v>
      </x:c>
      <x:c r="Z185" s="180" t="n">
        <x:f>AE184</x:f>
        <x:v>0</x:v>
      </x:c>
      <x:c r="AA185" s="180" t="n">
        <x:f>IF(Z185&lt;=0,0,Z185*IFERROR(INDEX(Inputs!$E$15:$E$24,MATCH(4,Inputs!$K$15:$K$24,0)),0)/12)</x:f>
        <x:v>0</x:v>
      </x:c>
      <x:c r="AB185" s="180" t="n">
        <x:f>MIN(Z185+AA185,IF(Z185&gt;0,IFERROR(INDEX(Inputs!$H$15:$H$24,MATCH(4,Inputs!$K$15:$K$24,0)),0),0))</x:f>
        <x:v>0</x:v>
      </x:c>
      <x:c r="AC185" s="180" t="n">
        <x:f>MAX(0,Z185+AA185-AB185)</x:f>
        <x:v>0</x:v>
      </x:c>
      <x:c r="AD185" s="180" t="n">
        <x:f>MIN(AC185,MAX(0,$G185-SUM(K185,Q185,W185)))</x:f>
        <x:v>0</x:v>
      </x:c>
      <x:c r="AE185" s="180" t="n">
        <x:f>MAX(0,AC185-AD185)</x:f>
        <x:v>0</x:v>
      </x:c>
      <x:c r="AF185" s="180" t="n">
        <x:f>AK184</x:f>
        <x:v>0</x:v>
      </x:c>
      <x:c r="AG185" s="180" t="n">
        <x:f>IF(AF185&lt;=0,0,AF185*IFERROR(INDEX(Inputs!$E$15:$E$24,MATCH(5,Inputs!$K$15:$K$24,0)),0)/12)</x:f>
        <x:v>0</x:v>
      </x:c>
      <x:c r="AH185" s="180" t="n">
        <x:f>MIN(AF185+AG185,IF(AF185&gt;0,IFERROR(INDEX(Inputs!$H$15:$H$24,MATCH(5,Inputs!$K$15:$K$24,0)),0),0))</x:f>
        <x:v>0</x:v>
      </x:c>
      <x:c r="AI185" s="180" t="n">
        <x:f>MAX(0,AF185+AG185-AH185)</x:f>
        <x:v>0</x:v>
      </x:c>
      <x:c r="AJ185" s="180" t="n">
        <x:f>MIN(AI185,MAX(0,$G185-SUM(K185,Q185,W185,AC185)))</x:f>
        <x:v>0</x:v>
      </x:c>
      <x:c r="AK185" s="180" t="n">
        <x:f>MAX(0,AI185-AJ185)</x:f>
        <x:v>0</x:v>
      </x:c>
      <x:c r="AL185" s="180" t="n">
        <x:f>AQ184</x:f>
        <x:v>0</x:v>
      </x:c>
      <x:c r="AM185" s="180" t="n">
        <x:f>IF(AL185&lt;=0,0,AL185*IFERROR(INDEX(Inputs!$E$15:$E$24,MATCH(6,Inputs!$K$15:$K$24,0)),0)/12)</x:f>
        <x:v>0</x:v>
      </x:c>
      <x:c r="AN185" s="180" t="n">
        <x:f>MIN(AL185+AM185,IF(AL185&gt;0,IFERROR(INDEX(Inputs!$H$15:$H$24,MATCH(6,Inputs!$K$15:$K$24,0)),0),0))</x:f>
        <x:v>0</x:v>
      </x:c>
      <x:c r="AO185" s="180" t="n">
        <x:f>MAX(0,AL185+AM185-AN185)</x:f>
        <x:v>0</x:v>
      </x:c>
      <x:c r="AP185" s="180" t="n">
        <x:f>MIN(AO185,MAX(0,$G185-SUM(K185,Q185,W185,AC185,AI185)))</x:f>
        <x:v>0</x:v>
      </x:c>
      <x:c r="AQ185" s="180" t="n">
        <x:f>MAX(0,AO185-AP185)</x:f>
        <x:v>0</x:v>
      </x:c>
      <x:c r="AR185" s="180" t="n">
        <x:f>AW184</x:f>
        <x:v>0</x:v>
      </x:c>
      <x:c r="AS185" s="180" t="n">
        <x:f>IF(AR185&lt;=0,0,AR185*IFERROR(INDEX(Inputs!$E$15:$E$24,MATCH(7,Inputs!$K$15:$K$24,0)),0)/12)</x:f>
        <x:v>0</x:v>
      </x:c>
      <x:c r="AT185" s="180" t="n">
        <x:f>MIN(AR185+AS185,IF(AR185&gt;0,IFERROR(INDEX(Inputs!$H$15:$H$24,MATCH(7,Inputs!$K$15:$K$24,0)),0),0))</x:f>
        <x:v>0</x:v>
      </x:c>
      <x:c r="AU185" s="180" t="n">
        <x:f>MAX(0,AR185+AS185-AT185)</x:f>
        <x:v>0</x:v>
      </x:c>
      <x:c r="AV185" s="180" t="n">
        <x:f>MIN(AU185,MAX(0,$G185-SUM(K185,Q185,W185,AC185,AI185,AO185)))</x:f>
        <x:v>0</x:v>
      </x:c>
      <x:c r="AW185" s="180" t="n">
        <x:f>MAX(0,AU185-AV185)</x:f>
        <x:v>0</x:v>
      </x:c>
      <x:c r="AX185" s="180" t="n">
        <x:f>BC184</x:f>
        <x:v>0</x:v>
      </x:c>
      <x:c r="AY185" s="180" t="n">
        <x:f>IF(AX185&lt;=0,0,AX185*IFERROR(INDEX(Inputs!$E$15:$E$24,MATCH(8,Inputs!$K$15:$K$24,0)),0)/12)</x:f>
        <x:v>0</x:v>
      </x:c>
      <x:c r="AZ185" s="180" t="n">
        <x:f>MIN(AX185+AY185,IF(AX185&gt;0,IFERROR(INDEX(Inputs!$H$15:$H$24,MATCH(8,Inputs!$K$15:$K$24,0)),0),0))</x:f>
        <x:v>0</x:v>
      </x:c>
      <x:c r="BA185" s="180" t="n">
        <x:f>MAX(0,AX185+AY185-AZ185)</x:f>
        <x:v>0</x:v>
      </x:c>
      <x:c r="BB185" s="180" t="n">
        <x:f>MIN(BA185,MAX(0,$G185-SUM(K185,Q185,W185,AC185,AI185,AO185,AU185)))</x:f>
        <x:v>0</x:v>
      </x:c>
      <x:c r="BC185" s="180" t="n">
        <x:f>MAX(0,BA185-BB185)</x:f>
        <x:v>0</x:v>
      </x:c>
      <x:c r="BD185" s="180" t="n">
        <x:f>BI184</x:f>
        <x:v>0</x:v>
      </x:c>
      <x:c r="BE185" s="180" t="n">
        <x:f>IF(BD185&lt;=0,0,BD185*IFERROR(INDEX(Inputs!$E$15:$E$24,MATCH(9,Inputs!$K$15:$K$24,0)),0)/12)</x:f>
        <x:v>0</x:v>
      </x:c>
      <x:c r="BF185" s="180" t="n">
        <x:f>MIN(BD185+BE185,IF(BD185&gt;0,IFERROR(INDEX(Inputs!$H$15:$H$24,MATCH(9,Inputs!$K$15:$K$24,0)),0),0))</x:f>
        <x:v>0</x:v>
      </x:c>
      <x:c r="BG185" s="180" t="n">
        <x:f>MAX(0,BD185+BE185-BF185)</x:f>
        <x:v>0</x:v>
      </x:c>
      <x:c r="BH185" s="180" t="n">
        <x:f>MIN(BG185,MAX(0,$G185-SUM(K185,Q185,W185,AC185,AI185,AO185,AU185,BA185)))</x:f>
        <x:v>0</x:v>
      </x:c>
      <x:c r="BI185" s="180" t="n">
        <x:f>MAX(0,BG185-BH185)</x:f>
        <x:v>0</x:v>
      </x:c>
      <x:c r="BJ185" s="180" t="n">
        <x:f>BO184</x:f>
        <x:v>0</x:v>
      </x:c>
      <x:c r="BK185" s="180" t="n">
        <x:f>IF(BJ185&lt;=0,0,BJ185*IFERROR(INDEX(Inputs!$E$15:$E$24,MATCH(10,Inputs!$K$15:$K$24,0)),0)/12)</x:f>
        <x:v>0</x:v>
      </x:c>
      <x:c r="BL185" s="180" t="n">
        <x:f>MIN(BJ185+BK185,IF(BJ185&gt;0,IFERROR(INDEX(Inputs!$H$15:$H$24,MATCH(10,Inputs!$K$15:$K$24,0)),0),0))</x:f>
        <x:v>0</x:v>
      </x:c>
      <x:c r="BM185" s="180" t="n">
        <x:f>MAX(0,BJ185+BK185-BL185)</x:f>
        <x:v>0</x:v>
      </x:c>
      <x:c r="BN185" s="180" t="n">
        <x:f>MIN(BM185,MAX(0,$G185-SUM(K185,Q185,W185,AC185,AI185,AO185,AU185,BA185,BG185)))</x:f>
        <x:v>0</x:v>
      </x:c>
      <x:c r="BO185" s="192" t="n">
        <x:f>MAX(0,BM185-BN185)</x:f>
        <x:v>0</x:v>
      </x:c>
    </x:row>
    <x:row r="186">
      <x:c r="A186" s="191" t="n">
        <x:f>179</x:f>
        <x:v>179</x:v>
      </x:c>
      <x:c r="B186" s="178" t="n">
        <x:f>EDATE(Inputs!$B$4,A186-1)</x:f>
        <x:v>51636</x:v>
      </x:c>
      <x:c r="C186" s="182" t="n">
        <x:f>SUM(H186,N186,T186,Z186,AF186,AL186,AR186,AX186,BD186,BJ186)</x:f>
        <x:v>0</x:v>
      </x:c>
      <x:c r="D186" s="182" t="n">
        <x:f>SUM(I186,O186,U186,AA186,AG186,AM186,AS186,AY186,BE186,BK186)</x:f>
        <x:v>0</x:v>
      </x:c>
      <x:c r="E186" s="182" t="n">
        <x:f>SUM(J186,P186,V186,AB186,AH186,AN186,AT186,AZ186,BF186,BL186)+SUM(L186,R186,X186,AD186,AJ186,AP186,AV186,BB186,BH186,BN186)</x:f>
        <x:v>0</x:v>
      </x:c>
      <x:c r="F186" s="182" t="n">
        <x:f>SUM(M186,S186,Y186,AE186,AK186,AQ186,AW186,BC186,BI186,BO186)</x:f>
        <x:v>0</x:v>
      </x:c>
      <x:c r="G186" s="182" t="n">
        <x:f>MAX(0,Inputs!$B$12-SUM(J186,P186,V186,AB186,AH186,AN186,AT186,AZ186,BF186,BL186))</x:f>
        <x:v>1150</x:v>
      </x:c>
      <x:c r="H186" s="180" t="n">
        <x:f>M185</x:f>
        <x:v>0</x:v>
      </x:c>
      <x:c r="I186" s="180" t="n">
        <x:f>IF(H186&lt;=0,0,H186*IFERROR(INDEX(Inputs!$E$15:$E$24,MATCH(1,Inputs!$K$15:$K$24,0)),0)/12)</x:f>
        <x:v>0</x:v>
      </x:c>
      <x:c r="J186" s="180" t="n">
        <x:f>MIN(H186+I186,IF(H186&gt;0,IFERROR(INDEX(Inputs!$H$15:$H$24,MATCH(1,Inputs!$K$15:$K$24,0)),0),0))</x:f>
        <x:v>0</x:v>
      </x:c>
      <x:c r="K186" s="180" t="n">
        <x:f>MAX(0,H186+I186-J186)</x:f>
        <x:v>0</x:v>
      </x:c>
      <x:c r="L186" s="180" t="n">
        <x:f>MIN(K186,MAX(0,$G186-0))</x:f>
        <x:v>0</x:v>
      </x:c>
      <x:c r="M186" s="180" t="n">
        <x:f>MAX(0,K186-L186)</x:f>
        <x:v>0</x:v>
      </x:c>
      <x:c r="N186" s="180" t="n">
        <x:f>S185</x:f>
        <x:v>0</x:v>
      </x:c>
      <x:c r="O186" s="180" t="n">
        <x:f>IF(N186&lt;=0,0,N186*IFERROR(INDEX(Inputs!$E$15:$E$24,MATCH(2,Inputs!$K$15:$K$24,0)),0)/12)</x:f>
        <x:v>0</x:v>
      </x:c>
      <x:c r="P186" s="180" t="n">
        <x:f>MIN(N186+O186,IF(N186&gt;0,IFERROR(INDEX(Inputs!$H$15:$H$24,MATCH(2,Inputs!$K$15:$K$24,0)),0),0))</x:f>
        <x:v>0</x:v>
      </x:c>
      <x:c r="Q186" s="180" t="n">
        <x:f>MAX(0,N186+O186-P186)</x:f>
        <x:v>0</x:v>
      </x:c>
      <x:c r="R186" s="180" t="n">
        <x:f>MIN(Q186,MAX(0,$G186-SUM(K186)))</x:f>
        <x:v>0</x:v>
      </x:c>
      <x:c r="S186" s="180" t="n">
        <x:f>MAX(0,Q186-R186)</x:f>
        <x:v>0</x:v>
      </x:c>
      <x:c r="T186" s="180" t="n">
        <x:f>Y185</x:f>
        <x:v>0</x:v>
      </x:c>
      <x:c r="U186" s="180" t="n">
        <x:f>IF(T186&lt;=0,0,T186*IFERROR(INDEX(Inputs!$E$15:$E$24,MATCH(3,Inputs!$K$15:$K$24,0)),0)/12)</x:f>
        <x:v>0</x:v>
      </x:c>
      <x:c r="V186" s="180" t="n">
        <x:f>MIN(T186+U186,IF(T186&gt;0,IFERROR(INDEX(Inputs!$H$15:$H$24,MATCH(3,Inputs!$K$15:$K$24,0)),0),0))</x:f>
        <x:v>0</x:v>
      </x:c>
      <x:c r="W186" s="180" t="n">
        <x:f>MAX(0,T186+U186-V186)</x:f>
        <x:v>0</x:v>
      </x:c>
      <x:c r="X186" s="180" t="n">
        <x:f>MIN(W186,MAX(0,$G186-SUM(K186,Q186)))</x:f>
        <x:v>0</x:v>
      </x:c>
      <x:c r="Y186" s="180" t="n">
        <x:f>MAX(0,W186-X186)</x:f>
        <x:v>0</x:v>
      </x:c>
      <x:c r="Z186" s="180" t="n">
        <x:f>AE185</x:f>
        <x:v>0</x:v>
      </x:c>
      <x:c r="AA186" s="180" t="n">
        <x:f>IF(Z186&lt;=0,0,Z186*IFERROR(INDEX(Inputs!$E$15:$E$24,MATCH(4,Inputs!$K$15:$K$24,0)),0)/12)</x:f>
        <x:v>0</x:v>
      </x:c>
      <x:c r="AB186" s="180" t="n">
        <x:f>MIN(Z186+AA186,IF(Z186&gt;0,IFERROR(INDEX(Inputs!$H$15:$H$24,MATCH(4,Inputs!$K$15:$K$24,0)),0),0))</x:f>
        <x:v>0</x:v>
      </x:c>
      <x:c r="AC186" s="180" t="n">
        <x:f>MAX(0,Z186+AA186-AB186)</x:f>
        <x:v>0</x:v>
      </x:c>
      <x:c r="AD186" s="180" t="n">
        <x:f>MIN(AC186,MAX(0,$G186-SUM(K186,Q186,W186)))</x:f>
        <x:v>0</x:v>
      </x:c>
      <x:c r="AE186" s="180" t="n">
        <x:f>MAX(0,AC186-AD186)</x:f>
        <x:v>0</x:v>
      </x:c>
      <x:c r="AF186" s="180" t="n">
        <x:f>AK185</x:f>
        <x:v>0</x:v>
      </x:c>
      <x:c r="AG186" s="180" t="n">
        <x:f>IF(AF186&lt;=0,0,AF186*IFERROR(INDEX(Inputs!$E$15:$E$24,MATCH(5,Inputs!$K$15:$K$24,0)),0)/12)</x:f>
        <x:v>0</x:v>
      </x:c>
      <x:c r="AH186" s="180" t="n">
        <x:f>MIN(AF186+AG186,IF(AF186&gt;0,IFERROR(INDEX(Inputs!$H$15:$H$24,MATCH(5,Inputs!$K$15:$K$24,0)),0),0))</x:f>
        <x:v>0</x:v>
      </x:c>
      <x:c r="AI186" s="180" t="n">
        <x:f>MAX(0,AF186+AG186-AH186)</x:f>
        <x:v>0</x:v>
      </x:c>
      <x:c r="AJ186" s="180" t="n">
        <x:f>MIN(AI186,MAX(0,$G186-SUM(K186,Q186,W186,AC186)))</x:f>
        <x:v>0</x:v>
      </x:c>
      <x:c r="AK186" s="180" t="n">
        <x:f>MAX(0,AI186-AJ186)</x:f>
        <x:v>0</x:v>
      </x:c>
      <x:c r="AL186" s="180" t="n">
        <x:f>AQ185</x:f>
        <x:v>0</x:v>
      </x:c>
      <x:c r="AM186" s="180" t="n">
        <x:f>IF(AL186&lt;=0,0,AL186*IFERROR(INDEX(Inputs!$E$15:$E$24,MATCH(6,Inputs!$K$15:$K$24,0)),0)/12)</x:f>
        <x:v>0</x:v>
      </x:c>
      <x:c r="AN186" s="180" t="n">
        <x:f>MIN(AL186+AM186,IF(AL186&gt;0,IFERROR(INDEX(Inputs!$H$15:$H$24,MATCH(6,Inputs!$K$15:$K$24,0)),0),0))</x:f>
        <x:v>0</x:v>
      </x:c>
      <x:c r="AO186" s="180" t="n">
        <x:f>MAX(0,AL186+AM186-AN186)</x:f>
        <x:v>0</x:v>
      </x:c>
      <x:c r="AP186" s="180" t="n">
        <x:f>MIN(AO186,MAX(0,$G186-SUM(K186,Q186,W186,AC186,AI186)))</x:f>
        <x:v>0</x:v>
      </x:c>
      <x:c r="AQ186" s="180" t="n">
        <x:f>MAX(0,AO186-AP186)</x:f>
        <x:v>0</x:v>
      </x:c>
      <x:c r="AR186" s="180" t="n">
        <x:f>AW185</x:f>
        <x:v>0</x:v>
      </x:c>
      <x:c r="AS186" s="180" t="n">
        <x:f>IF(AR186&lt;=0,0,AR186*IFERROR(INDEX(Inputs!$E$15:$E$24,MATCH(7,Inputs!$K$15:$K$24,0)),0)/12)</x:f>
        <x:v>0</x:v>
      </x:c>
      <x:c r="AT186" s="180" t="n">
        <x:f>MIN(AR186+AS186,IF(AR186&gt;0,IFERROR(INDEX(Inputs!$H$15:$H$24,MATCH(7,Inputs!$K$15:$K$24,0)),0),0))</x:f>
        <x:v>0</x:v>
      </x:c>
      <x:c r="AU186" s="180" t="n">
        <x:f>MAX(0,AR186+AS186-AT186)</x:f>
        <x:v>0</x:v>
      </x:c>
      <x:c r="AV186" s="180" t="n">
        <x:f>MIN(AU186,MAX(0,$G186-SUM(K186,Q186,W186,AC186,AI186,AO186)))</x:f>
        <x:v>0</x:v>
      </x:c>
      <x:c r="AW186" s="180" t="n">
        <x:f>MAX(0,AU186-AV186)</x:f>
        <x:v>0</x:v>
      </x:c>
      <x:c r="AX186" s="180" t="n">
        <x:f>BC185</x:f>
        <x:v>0</x:v>
      </x:c>
      <x:c r="AY186" s="180" t="n">
        <x:f>IF(AX186&lt;=0,0,AX186*IFERROR(INDEX(Inputs!$E$15:$E$24,MATCH(8,Inputs!$K$15:$K$24,0)),0)/12)</x:f>
        <x:v>0</x:v>
      </x:c>
      <x:c r="AZ186" s="180" t="n">
        <x:f>MIN(AX186+AY186,IF(AX186&gt;0,IFERROR(INDEX(Inputs!$H$15:$H$24,MATCH(8,Inputs!$K$15:$K$24,0)),0),0))</x:f>
        <x:v>0</x:v>
      </x:c>
      <x:c r="BA186" s="180" t="n">
        <x:f>MAX(0,AX186+AY186-AZ186)</x:f>
        <x:v>0</x:v>
      </x:c>
      <x:c r="BB186" s="180" t="n">
        <x:f>MIN(BA186,MAX(0,$G186-SUM(K186,Q186,W186,AC186,AI186,AO186,AU186)))</x:f>
        <x:v>0</x:v>
      </x:c>
      <x:c r="BC186" s="180" t="n">
        <x:f>MAX(0,BA186-BB186)</x:f>
        <x:v>0</x:v>
      </x:c>
      <x:c r="BD186" s="180" t="n">
        <x:f>BI185</x:f>
        <x:v>0</x:v>
      </x:c>
      <x:c r="BE186" s="180" t="n">
        <x:f>IF(BD186&lt;=0,0,BD186*IFERROR(INDEX(Inputs!$E$15:$E$24,MATCH(9,Inputs!$K$15:$K$24,0)),0)/12)</x:f>
        <x:v>0</x:v>
      </x:c>
      <x:c r="BF186" s="180" t="n">
        <x:f>MIN(BD186+BE186,IF(BD186&gt;0,IFERROR(INDEX(Inputs!$H$15:$H$24,MATCH(9,Inputs!$K$15:$K$24,0)),0),0))</x:f>
        <x:v>0</x:v>
      </x:c>
      <x:c r="BG186" s="180" t="n">
        <x:f>MAX(0,BD186+BE186-BF186)</x:f>
        <x:v>0</x:v>
      </x:c>
      <x:c r="BH186" s="180" t="n">
        <x:f>MIN(BG186,MAX(0,$G186-SUM(K186,Q186,W186,AC186,AI186,AO186,AU186,BA186)))</x:f>
        <x:v>0</x:v>
      </x:c>
      <x:c r="BI186" s="180" t="n">
        <x:f>MAX(0,BG186-BH186)</x:f>
        <x:v>0</x:v>
      </x:c>
      <x:c r="BJ186" s="180" t="n">
        <x:f>BO185</x:f>
        <x:v>0</x:v>
      </x:c>
      <x:c r="BK186" s="180" t="n">
        <x:f>IF(BJ186&lt;=0,0,BJ186*IFERROR(INDEX(Inputs!$E$15:$E$24,MATCH(10,Inputs!$K$15:$K$24,0)),0)/12)</x:f>
        <x:v>0</x:v>
      </x:c>
      <x:c r="BL186" s="180" t="n">
        <x:f>MIN(BJ186+BK186,IF(BJ186&gt;0,IFERROR(INDEX(Inputs!$H$15:$H$24,MATCH(10,Inputs!$K$15:$K$24,0)),0),0))</x:f>
        <x:v>0</x:v>
      </x:c>
      <x:c r="BM186" s="180" t="n">
        <x:f>MAX(0,BJ186+BK186-BL186)</x:f>
        <x:v>0</x:v>
      </x:c>
      <x:c r="BN186" s="180" t="n">
        <x:f>MIN(BM186,MAX(0,$G186-SUM(K186,Q186,W186,AC186,AI186,AO186,AU186,BA186,BG186)))</x:f>
        <x:v>0</x:v>
      </x:c>
      <x:c r="BO186" s="192" t="n">
        <x:f>MAX(0,BM186-BN186)</x:f>
        <x:v>0</x:v>
      </x:c>
    </x:row>
    <x:row r="187">
      <x:c r="A187" s="193" t="n">
        <x:f>180</x:f>
        <x:v>180</x:v>
      </x:c>
      <x:c r="B187" s="194" t="n">
        <x:f>EDATE(Inputs!$B$4,A187-1)</x:f>
        <x:v>51667</x:v>
      </x:c>
      <x:c r="C187" s="195" t="n">
        <x:f>SUM(H187,N187,T187,Z187,AF187,AL187,AR187,AX187,BD187,BJ187)</x:f>
        <x:v>0</x:v>
      </x:c>
      <x:c r="D187" s="195" t="n">
        <x:f>SUM(I187,O187,U187,AA187,AG187,AM187,AS187,AY187,BE187,BK187)</x:f>
        <x:v>0</x:v>
      </x:c>
      <x:c r="E187" s="195" t="n">
        <x:f>SUM(J187,P187,V187,AB187,AH187,AN187,AT187,AZ187,BF187,BL187)+SUM(L187,R187,X187,AD187,AJ187,AP187,AV187,BB187,BH187,BN187)</x:f>
        <x:v>0</x:v>
      </x:c>
      <x:c r="F187" s="195" t="n">
        <x:f>SUM(M187,S187,Y187,AE187,AK187,AQ187,AW187,BC187,BI187,BO187)</x:f>
        <x:v>0</x:v>
      </x:c>
      <x:c r="G187" s="195" t="n">
        <x:f>MAX(0,Inputs!$B$12-SUM(J187,P187,V187,AB187,AH187,AN187,AT187,AZ187,BF187,BL187))</x:f>
        <x:v>1150</x:v>
      </x:c>
      <x:c r="H187" s="196" t="n">
        <x:f>M186</x:f>
        <x:v>0</x:v>
      </x:c>
      <x:c r="I187" s="196" t="n">
        <x:f>IF(H187&lt;=0,0,H187*IFERROR(INDEX(Inputs!$E$15:$E$24,MATCH(1,Inputs!$K$15:$K$24,0)),0)/12)</x:f>
        <x:v>0</x:v>
      </x:c>
      <x:c r="J187" s="196" t="n">
        <x:f>MIN(H187+I187,IF(H187&gt;0,IFERROR(INDEX(Inputs!$H$15:$H$24,MATCH(1,Inputs!$K$15:$K$24,0)),0),0))</x:f>
        <x:v>0</x:v>
      </x:c>
      <x:c r="K187" s="196" t="n">
        <x:f>MAX(0,H187+I187-J187)</x:f>
        <x:v>0</x:v>
      </x:c>
      <x:c r="L187" s="196" t="n">
        <x:f>MIN(K187,MAX(0,$G187-0))</x:f>
        <x:v>0</x:v>
      </x:c>
      <x:c r="M187" s="196" t="n">
        <x:f>MAX(0,K187-L187)</x:f>
        <x:v>0</x:v>
      </x:c>
      <x:c r="N187" s="196" t="n">
        <x:f>S186</x:f>
        <x:v>0</x:v>
      </x:c>
      <x:c r="O187" s="196" t="n">
        <x:f>IF(N187&lt;=0,0,N187*IFERROR(INDEX(Inputs!$E$15:$E$24,MATCH(2,Inputs!$K$15:$K$24,0)),0)/12)</x:f>
        <x:v>0</x:v>
      </x:c>
      <x:c r="P187" s="196" t="n">
        <x:f>MIN(N187+O187,IF(N187&gt;0,IFERROR(INDEX(Inputs!$H$15:$H$24,MATCH(2,Inputs!$K$15:$K$24,0)),0),0))</x:f>
        <x:v>0</x:v>
      </x:c>
      <x:c r="Q187" s="196" t="n">
        <x:f>MAX(0,N187+O187-P187)</x:f>
        <x:v>0</x:v>
      </x:c>
      <x:c r="R187" s="196" t="n">
        <x:f>MIN(Q187,MAX(0,$G187-SUM(K187)))</x:f>
        <x:v>0</x:v>
      </x:c>
      <x:c r="S187" s="196" t="n">
        <x:f>MAX(0,Q187-R187)</x:f>
        <x:v>0</x:v>
      </x:c>
      <x:c r="T187" s="196" t="n">
        <x:f>Y186</x:f>
        <x:v>0</x:v>
      </x:c>
      <x:c r="U187" s="196" t="n">
        <x:f>IF(T187&lt;=0,0,T187*IFERROR(INDEX(Inputs!$E$15:$E$24,MATCH(3,Inputs!$K$15:$K$24,0)),0)/12)</x:f>
        <x:v>0</x:v>
      </x:c>
      <x:c r="V187" s="196" t="n">
        <x:f>MIN(T187+U187,IF(T187&gt;0,IFERROR(INDEX(Inputs!$H$15:$H$24,MATCH(3,Inputs!$K$15:$K$24,0)),0),0))</x:f>
        <x:v>0</x:v>
      </x:c>
      <x:c r="W187" s="196" t="n">
        <x:f>MAX(0,T187+U187-V187)</x:f>
        <x:v>0</x:v>
      </x:c>
      <x:c r="X187" s="196" t="n">
        <x:f>MIN(W187,MAX(0,$G187-SUM(K187,Q187)))</x:f>
        <x:v>0</x:v>
      </x:c>
      <x:c r="Y187" s="196" t="n">
        <x:f>MAX(0,W187-X187)</x:f>
        <x:v>0</x:v>
      </x:c>
      <x:c r="Z187" s="196" t="n">
        <x:f>AE186</x:f>
        <x:v>0</x:v>
      </x:c>
      <x:c r="AA187" s="196" t="n">
        <x:f>IF(Z187&lt;=0,0,Z187*IFERROR(INDEX(Inputs!$E$15:$E$24,MATCH(4,Inputs!$K$15:$K$24,0)),0)/12)</x:f>
        <x:v>0</x:v>
      </x:c>
      <x:c r="AB187" s="196" t="n">
        <x:f>MIN(Z187+AA187,IF(Z187&gt;0,IFERROR(INDEX(Inputs!$H$15:$H$24,MATCH(4,Inputs!$K$15:$K$24,0)),0),0))</x:f>
        <x:v>0</x:v>
      </x:c>
      <x:c r="AC187" s="196" t="n">
        <x:f>MAX(0,Z187+AA187-AB187)</x:f>
        <x:v>0</x:v>
      </x:c>
      <x:c r="AD187" s="196" t="n">
        <x:f>MIN(AC187,MAX(0,$G187-SUM(K187,Q187,W187)))</x:f>
        <x:v>0</x:v>
      </x:c>
      <x:c r="AE187" s="196" t="n">
        <x:f>MAX(0,AC187-AD187)</x:f>
        <x:v>0</x:v>
      </x:c>
      <x:c r="AF187" s="196" t="n">
        <x:f>AK186</x:f>
        <x:v>0</x:v>
      </x:c>
      <x:c r="AG187" s="196" t="n">
        <x:f>IF(AF187&lt;=0,0,AF187*IFERROR(INDEX(Inputs!$E$15:$E$24,MATCH(5,Inputs!$K$15:$K$24,0)),0)/12)</x:f>
        <x:v>0</x:v>
      </x:c>
      <x:c r="AH187" s="196" t="n">
        <x:f>MIN(AF187+AG187,IF(AF187&gt;0,IFERROR(INDEX(Inputs!$H$15:$H$24,MATCH(5,Inputs!$K$15:$K$24,0)),0),0))</x:f>
        <x:v>0</x:v>
      </x:c>
      <x:c r="AI187" s="196" t="n">
        <x:f>MAX(0,AF187+AG187-AH187)</x:f>
        <x:v>0</x:v>
      </x:c>
      <x:c r="AJ187" s="196" t="n">
        <x:f>MIN(AI187,MAX(0,$G187-SUM(K187,Q187,W187,AC187)))</x:f>
        <x:v>0</x:v>
      </x:c>
      <x:c r="AK187" s="196" t="n">
        <x:f>MAX(0,AI187-AJ187)</x:f>
        <x:v>0</x:v>
      </x:c>
      <x:c r="AL187" s="196" t="n">
        <x:f>AQ186</x:f>
        <x:v>0</x:v>
      </x:c>
      <x:c r="AM187" s="196" t="n">
        <x:f>IF(AL187&lt;=0,0,AL187*IFERROR(INDEX(Inputs!$E$15:$E$24,MATCH(6,Inputs!$K$15:$K$24,0)),0)/12)</x:f>
        <x:v>0</x:v>
      </x:c>
      <x:c r="AN187" s="196" t="n">
        <x:f>MIN(AL187+AM187,IF(AL187&gt;0,IFERROR(INDEX(Inputs!$H$15:$H$24,MATCH(6,Inputs!$K$15:$K$24,0)),0),0))</x:f>
        <x:v>0</x:v>
      </x:c>
      <x:c r="AO187" s="196" t="n">
        <x:f>MAX(0,AL187+AM187-AN187)</x:f>
        <x:v>0</x:v>
      </x:c>
      <x:c r="AP187" s="196" t="n">
        <x:f>MIN(AO187,MAX(0,$G187-SUM(K187,Q187,W187,AC187,AI187)))</x:f>
        <x:v>0</x:v>
      </x:c>
      <x:c r="AQ187" s="196" t="n">
        <x:f>MAX(0,AO187-AP187)</x:f>
        <x:v>0</x:v>
      </x:c>
      <x:c r="AR187" s="196" t="n">
        <x:f>AW186</x:f>
        <x:v>0</x:v>
      </x:c>
      <x:c r="AS187" s="196" t="n">
        <x:f>IF(AR187&lt;=0,0,AR187*IFERROR(INDEX(Inputs!$E$15:$E$24,MATCH(7,Inputs!$K$15:$K$24,0)),0)/12)</x:f>
        <x:v>0</x:v>
      </x:c>
      <x:c r="AT187" s="196" t="n">
        <x:f>MIN(AR187+AS187,IF(AR187&gt;0,IFERROR(INDEX(Inputs!$H$15:$H$24,MATCH(7,Inputs!$K$15:$K$24,0)),0),0))</x:f>
        <x:v>0</x:v>
      </x:c>
      <x:c r="AU187" s="196" t="n">
        <x:f>MAX(0,AR187+AS187-AT187)</x:f>
        <x:v>0</x:v>
      </x:c>
      <x:c r="AV187" s="196" t="n">
        <x:f>MIN(AU187,MAX(0,$G187-SUM(K187,Q187,W187,AC187,AI187,AO187)))</x:f>
        <x:v>0</x:v>
      </x:c>
      <x:c r="AW187" s="196" t="n">
        <x:f>MAX(0,AU187-AV187)</x:f>
        <x:v>0</x:v>
      </x:c>
      <x:c r="AX187" s="196" t="n">
        <x:f>BC186</x:f>
        <x:v>0</x:v>
      </x:c>
      <x:c r="AY187" s="196" t="n">
        <x:f>IF(AX187&lt;=0,0,AX187*IFERROR(INDEX(Inputs!$E$15:$E$24,MATCH(8,Inputs!$K$15:$K$24,0)),0)/12)</x:f>
        <x:v>0</x:v>
      </x:c>
      <x:c r="AZ187" s="196" t="n">
        <x:f>MIN(AX187+AY187,IF(AX187&gt;0,IFERROR(INDEX(Inputs!$H$15:$H$24,MATCH(8,Inputs!$K$15:$K$24,0)),0),0))</x:f>
        <x:v>0</x:v>
      </x:c>
      <x:c r="BA187" s="196" t="n">
        <x:f>MAX(0,AX187+AY187-AZ187)</x:f>
        <x:v>0</x:v>
      </x:c>
      <x:c r="BB187" s="196" t="n">
        <x:f>MIN(BA187,MAX(0,$G187-SUM(K187,Q187,W187,AC187,AI187,AO187,AU187)))</x:f>
        <x:v>0</x:v>
      </x:c>
      <x:c r="BC187" s="196" t="n">
        <x:f>MAX(0,BA187-BB187)</x:f>
        <x:v>0</x:v>
      </x:c>
      <x:c r="BD187" s="196" t="n">
        <x:f>BI186</x:f>
        <x:v>0</x:v>
      </x:c>
      <x:c r="BE187" s="196" t="n">
        <x:f>IF(BD187&lt;=0,0,BD187*IFERROR(INDEX(Inputs!$E$15:$E$24,MATCH(9,Inputs!$K$15:$K$24,0)),0)/12)</x:f>
        <x:v>0</x:v>
      </x:c>
      <x:c r="BF187" s="196" t="n">
        <x:f>MIN(BD187+BE187,IF(BD187&gt;0,IFERROR(INDEX(Inputs!$H$15:$H$24,MATCH(9,Inputs!$K$15:$K$24,0)),0),0))</x:f>
        <x:v>0</x:v>
      </x:c>
      <x:c r="BG187" s="196" t="n">
        <x:f>MAX(0,BD187+BE187-BF187)</x:f>
        <x:v>0</x:v>
      </x:c>
      <x:c r="BH187" s="196" t="n">
        <x:f>MIN(BG187,MAX(0,$G187-SUM(K187,Q187,W187,AC187,AI187,AO187,AU187,BA187)))</x:f>
        <x:v>0</x:v>
      </x:c>
      <x:c r="BI187" s="196" t="n">
        <x:f>MAX(0,BG187-BH187)</x:f>
        <x:v>0</x:v>
      </x:c>
      <x:c r="BJ187" s="196" t="n">
        <x:f>BO186</x:f>
        <x:v>0</x:v>
      </x:c>
      <x:c r="BK187" s="196" t="n">
        <x:f>IF(BJ187&lt;=0,0,BJ187*IFERROR(INDEX(Inputs!$E$15:$E$24,MATCH(10,Inputs!$K$15:$K$24,0)),0)/12)</x:f>
        <x:v>0</x:v>
      </x:c>
      <x:c r="BL187" s="196" t="n">
        <x:f>MIN(BJ187+BK187,IF(BJ187&gt;0,IFERROR(INDEX(Inputs!$H$15:$H$24,MATCH(10,Inputs!$K$15:$K$24,0)),0),0))</x:f>
        <x:v>0</x:v>
      </x:c>
      <x:c r="BM187" s="196" t="n">
        <x:f>MAX(0,BJ187+BK187-BL187)</x:f>
        <x:v>0</x:v>
      </x:c>
      <x:c r="BN187" s="196" t="n">
        <x:f>MIN(BM187,MAX(0,$G187-SUM(K187,Q187,W187,AC187,AI187,AO187,AU187,BA187,BG187)))</x:f>
        <x:v>0</x:v>
      </x:c>
      <x:c r="BO187" s="197" t="n">
        <x:f>MAX(0,BM187-BN187)</x:f>
        <x:v>0</x:v>
      </x:c>
    </x:row>
  </x:sheetData>
  <x:mergeCells>
    <x:mergeCell ref="A1:BO1"/>
    <x:mergeCell ref="H5:M5"/>
    <x:mergeCell ref="N5:S5"/>
    <x:mergeCell ref="T5:Y5"/>
    <x:mergeCell ref="Z5:AE5"/>
    <x:mergeCell ref="AF5:AK5"/>
    <x:mergeCell ref="AL5:AQ5"/>
    <x:mergeCell ref="AR5:AW5"/>
    <x:mergeCell ref="AX5:BC5"/>
    <x:mergeCell ref="BD5:BI5"/>
    <x:mergeCell ref="BJ5:BO5"/>
  </x:mergeCells>
  <x:conditionalFormatting sqref="F8:F187">
    <x:cfRule type="dataBar" priority="1">
      <x:dataBar>
        <x:cfvo type="min"/>
        <x:cfvo type="max"/>
        <x:color rgb="FF4F7CAC"/>
      </x:dataBar>
      <x:extLst>
        <x:ext xmlns:x14="http://schemas.microsoft.com/office/spreadsheetml/2009/9/main" uri="{B025F937-C7B1-47D3-B67F-A62EFF666E3E}">
          <x14:id>{C467E61C-B9AB-4421-59C3-0DD2239168AB}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C467E61C-B9AB-4421-59C3-0DD2239168AB}">
            <x14:dataBar gradient="1">
              <x14:cfvo type="min"/>
              <x14:cfvo type="max"/>
              <x14:fillColor rgb="FF4F7CAC"/>
            </x14:dataBar>
          </x14:cfRule>
          <xm:sqref>F8:F187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2" hidden="0" customWidth="1"/>
    <x:col min="39" max="39" width="12" hidden="0" customWidth="1"/>
    <x:col min="40" max="40" width="12" hidden="0" customWidth="1"/>
    <x:col min="41" max="41" width="12" hidden="0" customWidth="1"/>
    <x:col min="42" max="42" width="12" hidden="0" customWidth="1"/>
    <x:col min="43" max="43" width="12" hidden="0" customWidth="1"/>
    <x:col min="44" max="44" width="12" hidden="0" customWidth="1"/>
    <x:col min="45" max="45" width="12" hidden="0" customWidth="1"/>
    <x:col min="46" max="46" width="12" hidden="0" customWidth="1"/>
    <x:col min="47" max="47" width="12" hidden="0" customWidth="1"/>
    <x:col min="48" max="48" width="12" hidden="0" customWidth="1"/>
    <x:col min="49" max="49" width="12" hidden="0" customWidth="1"/>
    <x:col min="50" max="50" width="12" hidden="0" customWidth="1"/>
    <x:col min="51" max="51" width="12" hidden="0" customWidth="1"/>
    <x:col min="52" max="52" width="12" hidden="0" customWidth="1"/>
    <x:col min="53" max="53" width="12" hidden="0" customWidth="1"/>
    <x:col min="54" max="54" width="12" hidden="0" customWidth="1"/>
    <x:col min="55" max="55" width="12" hidden="0" customWidth="1"/>
    <x:col min="56" max="56" width="12" hidden="0" customWidth="1"/>
    <x:col min="57" max="57" width="12" hidden="0" customWidth="1"/>
    <x:col min="58" max="58" width="12" hidden="0" customWidth="1"/>
    <x:col min="59" max="59" width="12" hidden="0" customWidth="1"/>
    <x:col min="60" max="60" width="12" hidden="0" customWidth="1"/>
    <x:col min="61" max="61" width="12" hidden="0" customWidth="1"/>
    <x:col min="62" max="62" width="12" hidden="0" customWidth="1"/>
    <x:col min="63" max="63" width="12" hidden="0" customWidth="1"/>
    <x:col min="64" max="64" width="12" hidden="0" customWidth="1"/>
    <x:col min="65" max="65" width="12" hidden="0" customWidth="1"/>
    <x:col min="66" max="66" width="12" hidden="0" customWidth="1"/>
    <x:col min="67" max="67" width="12" hidden="0" customWidth="1"/>
  </x:cols>
  <x:sheetData>
    <x:row r="1" ht="32" customHeight="1">
      <x:c r="A1" s="212" t="str">
        <x:v>Snowball Debt Payoff Plan</x:v>
      </x:c>
      <x:c r="B1" s="212"/>
      <x:c r="C1" s="212"/>
      <x:c r="D1" s="212"/>
      <x:c r="E1" s="212"/>
      <x:c r="F1" s="212"/>
      <x:c r="G1" s="212"/>
      <x:c r="H1" s="212"/>
      <x:c r="I1" s="212"/>
      <x:c r="J1" s="212"/>
      <x:c r="K1" s="212"/>
      <x:c r="L1" s="212"/>
      <x:c r="M1" s="212"/>
      <x:c r="N1" s="212"/>
      <x:c r="O1" s="212"/>
      <x:c r="P1" s="212"/>
      <x:c r="Q1" s="212"/>
      <x:c r="R1" s="212"/>
      <x:c r="S1" s="212"/>
      <x:c r="T1" s="212"/>
      <x:c r="U1" s="212"/>
      <x:c r="V1" s="212"/>
      <x:c r="W1" s="212"/>
      <x:c r="X1" s="212"/>
      <x:c r="Y1" s="212"/>
      <x:c r="Z1" s="212"/>
      <x:c r="AA1" s="212"/>
      <x:c r="AB1" s="212"/>
      <x:c r="AC1" s="212"/>
      <x:c r="AD1" s="212"/>
      <x:c r="AE1" s="212"/>
      <x:c r="AF1" s="212"/>
      <x:c r="AG1" s="212"/>
      <x:c r="AH1" s="212"/>
      <x:c r="AI1" s="212"/>
      <x:c r="AJ1" s="212"/>
      <x:c r="AK1" s="212"/>
      <x:c r="AL1" s="212"/>
      <x:c r="AM1" s="212"/>
      <x:c r="AN1" s="212"/>
      <x:c r="AO1" s="212"/>
      <x:c r="AP1" s="212"/>
      <x:c r="AQ1" s="212"/>
      <x:c r="AR1" s="212"/>
      <x:c r="AS1" s="212"/>
      <x:c r="AT1" s="212"/>
      <x:c r="AU1" s="212"/>
      <x:c r="AV1" s="212"/>
      <x:c r="AW1" s="212"/>
      <x:c r="AX1" s="212"/>
      <x:c r="AY1" s="212"/>
      <x:c r="AZ1" s="212"/>
      <x:c r="BA1" s="212"/>
      <x:c r="BB1" s="212"/>
      <x:c r="BC1" s="212"/>
      <x:c r="BD1" s="212"/>
      <x:c r="BE1" s="212"/>
      <x:c r="BF1" s="212"/>
      <x:c r="BG1" s="212"/>
      <x:c r="BH1" s="212"/>
      <x:c r="BI1" s="212"/>
      <x:c r="BJ1" s="212"/>
      <x:c r="BK1" s="212"/>
      <x:c r="BL1" s="212"/>
      <x:c r="BM1" s="212"/>
      <x:c r="BN1" s="212"/>
      <x:c r="BO1" s="212"/>
    </x:row>
    <x:row r="2">
      <x:c r="A2" s="142" t="str">
        <x:v>Strategy</x:v>
      </x:c>
      <x:c r="B2" s="143" t="str">
        <x:v>Snowball</x:v>
      </x:c>
      <x:c r="C2" s="144" t="str">
        <x:v>Monthly debt budget</x:v>
      </x:c>
      <x:c r="D2" s="145" t="n">
        <x:f>Inputs!$B$12</x:f>
        <x:v>1150</x:v>
      </x:c>
      <x:c r="E2" s="144" t="str">
        <x:v>Estimated payoff date</x:v>
      </x:c>
      <x:c r="F2" s="146" t="n">
        <x:f>IFERROR(INDEX($B$8:$B$187,MATCH(0,$F$8:$F$187,0)),"Beyond 180 months")</x:f>
        <x:v>47011</x:v>
      </x:c>
    </x:row>
    <x:row r="3">
      <x:c r="A3" s="147" t="str">
        <x:v>Total interest</x:v>
      </x:c>
      <x:c r="B3" s="138" t="n">
        <x:f>SUM($D$8:$D$187)</x:f>
        <x:v>5151.390304578429</x:v>
      </x:c>
      <x:c r="C3" s="135" t="str">
        <x:v>Months to payoff</x:v>
      </x:c>
      <x:c r="D3" s="134" t="n">
        <x:f>IFERROR(MATCH(0,$F$8:$F$187,0),"Beyond 180 months")</x:f>
        <x:v>27</x:v>
      </x:c>
      <x:c r="E3" s="135" t="str">
        <x:v>Projected total paid</x:v>
      </x:c>
      <x:c r="F3" s="148" t="n">
        <x:f>SUM($E$8:$E$187)</x:f>
        <x:v>30651.39030457843</x:v>
      </x:c>
    </x:row>
    <x:row r="4">
      <x:c r="A4" s="149" t="str">
        <x:v>Method</x:v>
      </x:c>
      <x:c r="B4" s="150" t="str">
        <x:v>Smallest balance first</x:v>
      </x:c>
      <x:c r="C4" s="150" t="str"/>
      <x:c r="D4" s="150" t="str"/>
      <x:c r="E4" s="150" t="str"/>
      <x:c r="F4" s="151" t="str"/>
    </x:row>
    <x:row r="5" ht="26" customHeight="1">
      <x:c r="H5" s="218" t="str">
        <x:f>IFERROR(1&amp;" — "&amp;INDEX(Inputs!$B$15:$B$24,MATCH(1,Inputs!$L$15:$L$24,0))&amp;" ("&amp;TEXT(INDEX(Inputs!$E$15:$E$24,MATCH(1,Inputs!$L$15:$L$24,0)),"0.00%")&amp;")","")</x:f>
        <x:v>1 — Auto Loan (7.49%)</x:v>
      </x:c>
      <x:c r="I5" s="218"/>
      <x:c r="J5" s="218"/>
      <x:c r="K5" s="218"/>
      <x:c r="L5" s="218"/>
      <x:c r="M5" s="218"/>
      <x:c r="N5" s="218" t="str">
        <x:f>IFERROR(2&amp;" — "&amp;INDEX(Inputs!$B$15:$B$24,MATCH(2,Inputs!$L$15:$L$24,0))&amp;" ("&amp;TEXT(INDEX(Inputs!$E$15:$E$24,MATCH(2,Inputs!$L$15:$L$24,0)),"0.00%")&amp;")","")</x:f>
        <x:v>2 — Personal Line of Credit (10.99%)</x:v>
      </x:c>
      <x:c r="O5" s="218"/>
      <x:c r="P5" s="218"/>
      <x:c r="Q5" s="218"/>
      <x:c r="R5" s="218"/>
      <x:c r="S5" s="218"/>
      <x:c r="T5" s="218" t="str">
        <x:f>IFERROR(3&amp;" — "&amp;INDEX(Inputs!$B$15:$B$24,MATCH(3,Inputs!$L$15:$L$24,0))&amp;" ("&amp;TEXT(INDEX(Inputs!$E$15:$E$24,MATCH(3,Inputs!$L$15:$L$24,0)),"0.00%")&amp;")","")</x:f>
        <x:v>3 — Visa Credit Card (19.99%)</x:v>
      </x:c>
      <x:c r="U5" s="218"/>
      <x:c r="V5" s="218"/>
      <x:c r="W5" s="218"/>
      <x:c r="X5" s="218"/>
      <x:c r="Y5" s="218"/>
      <x:c r="Z5" s="218" t="str">
        <x:f>IFERROR(4&amp;" — "&amp;INDEX(Inputs!$B$15:$B$24,MATCH(4,Inputs!$L$15:$L$24,0))&amp;" ("&amp;TEXT(INDEX(Inputs!$E$15:$E$24,MATCH(4,Inputs!$L$15:$L$24,0)),"0.00%")&amp;")","")</x:f>
      </x:c>
      <x:c r="AA5" s="218"/>
      <x:c r="AB5" s="218"/>
      <x:c r="AC5" s="218"/>
      <x:c r="AD5" s="218"/>
      <x:c r="AE5" s="218"/>
      <x:c r="AF5" s="218" t="str">
        <x:f>IFERROR(5&amp;" — "&amp;INDEX(Inputs!$B$15:$B$24,MATCH(5,Inputs!$L$15:$L$24,0))&amp;" ("&amp;TEXT(INDEX(Inputs!$E$15:$E$24,MATCH(5,Inputs!$L$15:$L$24,0)),"0.00%")&amp;")","")</x:f>
      </x:c>
      <x:c r="AG5" s="218"/>
      <x:c r="AH5" s="218"/>
      <x:c r="AI5" s="218"/>
      <x:c r="AJ5" s="218"/>
      <x:c r="AK5" s="218"/>
      <x:c r="AL5" s="218" t="str">
        <x:f>IFERROR(6&amp;" — "&amp;INDEX(Inputs!$B$15:$B$24,MATCH(6,Inputs!$L$15:$L$24,0))&amp;" ("&amp;TEXT(INDEX(Inputs!$E$15:$E$24,MATCH(6,Inputs!$L$15:$L$24,0)),"0.00%")&amp;")","")</x:f>
      </x:c>
      <x:c r="AM5" s="218"/>
      <x:c r="AN5" s="218"/>
      <x:c r="AO5" s="218"/>
      <x:c r="AP5" s="218"/>
      <x:c r="AQ5" s="218"/>
      <x:c r="AR5" s="218" t="str">
        <x:f>IFERROR(7&amp;" — "&amp;INDEX(Inputs!$B$15:$B$24,MATCH(7,Inputs!$L$15:$L$24,0))&amp;" ("&amp;TEXT(INDEX(Inputs!$E$15:$E$24,MATCH(7,Inputs!$L$15:$L$24,0)),"0.00%")&amp;")","")</x:f>
      </x:c>
      <x:c r="AS5" s="218"/>
      <x:c r="AT5" s="218"/>
      <x:c r="AU5" s="218"/>
      <x:c r="AV5" s="218"/>
      <x:c r="AW5" s="218"/>
      <x:c r="AX5" s="218" t="str">
        <x:f>IFERROR(8&amp;" — "&amp;INDEX(Inputs!$B$15:$B$24,MATCH(8,Inputs!$L$15:$L$24,0))&amp;" ("&amp;TEXT(INDEX(Inputs!$E$15:$E$24,MATCH(8,Inputs!$L$15:$L$24,0)),"0.00%")&amp;")","")</x:f>
      </x:c>
      <x:c r="AY5" s="218"/>
      <x:c r="AZ5" s="218"/>
      <x:c r="BA5" s="218"/>
      <x:c r="BB5" s="218"/>
      <x:c r="BC5" s="218"/>
      <x:c r="BD5" s="218" t="str">
        <x:f>IFERROR(9&amp;" — "&amp;INDEX(Inputs!$B$15:$B$24,MATCH(9,Inputs!$L$15:$L$24,0))&amp;" ("&amp;TEXT(INDEX(Inputs!$E$15:$E$24,MATCH(9,Inputs!$L$15:$L$24,0)),"0.00%")&amp;")","")</x:f>
      </x:c>
      <x:c r="BE5" s="218"/>
      <x:c r="BF5" s="218"/>
      <x:c r="BG5" s="218"/>
      <x:c r="BH5" s="218"/>
      <x:c r="BI5" s="218"/>
      <x:c r="BJ5" s="218" t="str">
        <x:f>IFERROR(10&amp;" — "&amp;INDEX(Inputs!$B$15:$B$24,MATCH(10,Inputs!$L$15:$L$24,0))&amp;" ("&amp;TEXT(INDEX(Inputs!$E$15:$E$24,MATCH(10,Inputs!$L$15:$L$24,0)),"0.00%")&amp;")","")</x:f>
      </x:c>
      <x:c r="BK5" s="218"/>
      <x:c r="BL5" s="218"/>
      <x:c r="BM5" s="218"/>
      <x:c r="BN5" s="218"/>
      <x:c r="BO5" s="218"/>
    </x:row>
    <x:row r="6" ht="30" customHeight="1">
      <x:c r="A6" s="184" t="str">
        <x:v>Month</x:v>
      </x:c>
      <x:c r="B6" s="185" t="str">
        <x:v>Payment Date</x:v>
      </x:c>
      <x:c r="C6" s="185" t="str">
        <x:v>Total Beginning</x:v>
      </x:c>
      <x:c r="D6" s="185" t="str">
        <x:v>Total Interest</x:v>
      </x:c>
      <x:c r="E6" s="185" t="str">
        <x:v>Total Payment</x:v>
      </x:c>
      <x:c r="F6" s="185" t="str">
        <x:v>Total Ending</x:v>
      </x:c>
      <x:c r="G6" s="185" t="str">
        <x:v>Extra Pool</x:v>
      </x:c>
      <x:c r="H6" s="186" t="str">
        <x:v>Beginning</x:v>
      </x:c>
      <x:c r="I6" s="186" t="str">
        <x:v>Interest</x:v>
      </x:c>
      <x:c r="J6" s="186" t="str">
        <x:v>Minimum</x:v>
      </x:c>
      <x:c r="K6" s="186" t="str">
        <x:v>After Minimum</x:v>
      </x:c>
      <x:c r="L6" s="186" t="str">
        <x:v>Extra</x:v>
      </x:c>
      <x:c r="M6" s="186" t="str">
        <x:v>Ending</x:v>
      </x:c>
      <x:c r="N6" s="186" t="str">
        <x:v>Beginning</x:v>
      </x:c>
      <x:c r="O6" s="186" t="str">
        <x:v>Interest</x:v>
      </x:c>
      <x:c r="P6" s="186" t="str">
        <x:v>Minimum</x:v>
      </x:c>
      <x:c r="Q6" s="186" t="str">
        <x:v>After Minimum</x:v>
      </x:c>
      <x:c r="R6" s="186" t="str">
        <x:v>Extra</x:v>
      </x:c>
      <x:c r="S6" s="186" t="str">
        <x:v>Ending</x:v>
      </x:c>
      <x:c r="T6" s="186" t="str">
        <x:v>Beginning</x:v>
      </x:c>
      <x:c r="U6" s="186" t="str">
        <x:v>Interest</x:v>
      </x:c>
      <x:c r="V6" s="186" t="str">
        <x:v>Minimum</x:v>
      </x:c>
      <x:c r="W6" s="186" t="str">
        <x:v>After Minimum</x:v>
      </x:c>
      <x:c r="X6" s="186" t="str">
        <x:v>Extra</x:v>
      </x:c>
      <x:c r="Y6" s="186" t="str">
        <x:v>Ending</x:v>
      </x:c>
      <x:c r="Z6" s="186" t="str">
        <x:v>Beginning</x:v>
      </x:c>
      <x:c r="AA6" s="186" t="str">
        <x:v>Interest</x:v>
      </x:c>
      <x:c r="AB6" s="186" t="str">
        <x:v>Minimum</x:v>
      </x:c>
      <x:c r="AC6" s="186" t="str">
        <x:v>After Minimum</x:v>
      </x:c>
      <x:c r="AD6" s="186" t="str">
        <x:v>Extra</x:v>
      </x:c>
      <x:c r="AE6" s="186" t="str">
        <x:v>Ending</x:v>
      </x:c>
      <x:c r="AF6" s="186" t="str">
        <x:v>Beginning</x:v>
      </x:c>
      <x:c r="AG6" s="186" t="str">
        <x:v>Interest</x:v>
      </x:c>
      <x:c r="AH6" s="186" t="str">
        <x:v>Minimum</x:v>
      </x:c>
      <x:c r="AI6" s="186" t="str">
        <x:v>After Minimum</x:v>
      </x:c>
      <x:c r="AJ6" s="186" t="str">
        <x:v>Extra</x:v>
      </x:c>
      <x:c r="AK6" s="186" t="str">
        <x:v>Ending</x:v>
      </x:c>
      <x:c r="AL6" s="186" t="str">
        <x:v>Beginning</x:v>
      </x:c>
      <x:c r="AM6" s="186" t="str">
        <x:v>Interest</x:v>
      </x:c>
      <x:c r="AN6" s="186" t="str">
        <x:v>Minimum</x:v>
      </x:c>
      <x:c r="AO6" s="186" t="str">
        <x:v>After Minimum</x:v>
      </x:c>
      <x:c r="AP6" s="186" t="str">
        <x:v>Extra</x:v>
      </x:c>
      <x:c r="AQ6" s="186" t="str">
        <x:v>Ending</x:v>
      </x:c>
      <x:c r="AR6" s="186" t="str">
        <x:v>Beginning</x:v>
      </x:c>
      <x:c r="AS6" s="186" t="str">
        <x:v>Interest</x:v>
      </x:c>
      <x:c r="AT6" s="186" t="str">
        <x:v>Minimum</x:v>
      </x:c>
      <x:c r="AU6" s="186" t="str">
        <x:v>After Minimum</x:v>
      </x:c>
      <x:c r="AV6" s="186" t="str">
        <x:v>Extra</x:v>
      </x:c>
      <x:c r="AW6" s="186" t="str">
        <x:v>Ending</x:v>
      </x:c>
      <x:c r="AX6" s="186" t="str">
        <x:v>Beginning</x:v>
      </x:c>
      <x:c r="AY6" s="186" t="str">
        <x:v>Interest</x:v>
      </x:c>
      <x:c r="AZ6" s="186" t="str">
        <x:v>Minimum</x:v>
      </x:c>
      <x:c r="BA6" s="186" t="str">
        <x:v>After Minimum</x:v>
      </x:c>
      <x:c r="BB6" s="186" t="str">
        <x:v>Extra</x:v>
      </x:c>
      <x:c r="BC6" s="186" t="str">
        <x:v>Ending</x:v>
      </x:c>
      <x:c r="BD6" s="186" t="str">
        <x:v>Beginning</x:v>
      </x:c>
      <x:c r="BE6" s="186" t="str">
        <x:v>Interest</x:v>
      </x:c>
      <x:c r="BF6" s="186" t="str">
        <x:v>Minimum</x:v>
      </x:c>
      <x:c r="BG6" s="186" t="str">
        <x:v>After Minimum</x:v>
      </x:c>
      <x:c r="BH6" s="186" t="str">
        <x:v>Extra</x:v>
      </x:c>
      <x:c r="BI6" s="186" t="str">
        <x:v>Ending</x:v>
      </x:c>
      <x:c r="BJ6" s="186" t="str">
        <x:v>Beginning</x:v>
      </x:c>
      <x:c r="BK6" s="186" t="str">
        <x:v>Interest</x:v>
      </x:c>
      <x:c r="BL6" s="186" t="str">
        <x:v>Minimum</x:v>
      </x:c>
      <x:c r="BM6" s="186" t="str">
        <x:v>After Minimum</x:v>
      </x:c>
      <x:c r="BN6" s="186" t="str">
        <x:v>Extra</x:v>
      </x:c>
      <x:c r="BO6" s="187" t="str">
        <x:v>Ending</x:v>
      </x:c>
    </x:row>
    <x:row r="7">
      <x:c r="A7" s="188"/>
      <x:c r="B7" s="189"/>
      <x:c r="C7" s="189"/>
      <x:c r="D7" s="189"/>
      <x:c r="E7" s="189"/>
      <x:c r="F7" s="189"/>
      <x:c r="G7" s="189"/>
      <x:c r="H7" s="189"/>
      <x:c r="I7" s="189"/>
      <x:c r="J7" s="189"/>
      <x:c r="K7" s="189"/>
      <x:c r="L7" s="189"/>
      <x:c r="M7" s="189"/>
      <x:c r="N7" s="189"/>
      <x:c r="O7" s="189"/>
      <x:c r="P7" s="189"/>
      <x:c r="Q7" s="189"/>
      <x:c r="R7" s="189"/>
      <x:c r="S7" s="189"/>
      <x:c r="T7" s="189"/>
      <x:c r="U7" s="189"/>
      <x:c r="V7" s="189"/>
      <x:c r="W7" s="189"/>
      <x:c r="X7" s="189"/>
      <x:c r="Y7" s="189"/>
      <x:c r="Z7" s="189"/>
      <x:c r="AA7" s="189"/>
      <x:c r="AB7" s="189"/>
      <x:c r="AC7" s="189"/>
      <x:c r="AD7" s="189"/>
      <x:c r="AE7" s="189"/>
      <x:c r="AF7" s="189"/>
      <x:c r="AG7" s="189"/>
      <x:c r="AH7" s="189"/>
      <x:c r="AI7" s="189"/>
      <x:c r="AJ7" s="189"/>
      <x:c r="AK7" s="189"/>
      <x:c r="AL7" s="189"/>
      <x:c r="AM7" s="189"/>
      <x:c r="AN7" s="189"/>
      <x:c r="AO7" s="189"/>
      <x:c r="AP7" s="189"/>
      <x:c r="AQ7" s="189"/>
      <x:c r="AR7" s="189"/>
      <x:c r="AS7" s="189"/>
      <x:c r="AT7" s="189"/>
      <x:c r="AU7" s="189"/>
      <x:c r="AV7" s="189"/>
      <x:c r="AW7" s="189"/>
      <x:c r="AX7" s="189"/>
      <x:c r="AY7" s="189"/>
      <x:c r="AZ7" s="189"/>
      <x:c r="BA7" s="189"/>
      <x:c r="BB7" s="189"/>
      <x:c r="BC7" s="189"/>
      <x:c r="BD7" s="189"/>
      <x:c r="BE7" s="189"/>
      <x:c r="BF7" s="189"/>
      <x:c r="BG7" s="189"/>
      <x:c r="BH7" s="189"/>
      <x:c r="BI7" s="189"/>
      <x:c r="BJ7" s="189"/>
      <x:c r="BK7" s="189"/>
      <x:c r="BL7" s="189"/>
      <x:c r="BM7" s="189"/>
      <x:c r="BN7" s="189"/>
      <x:c r="BO7" s="190"/>
    </x:row>
    <x:row r="8">
      <x:c r="A8" s="191" t="n">
        <x:f>1</x:f>
        <x:v>1</x:v>
      </x:c>
      <x:c r="B8" s="178" t="n">
        <x:f>EDATE(Inputs!$B$4,A8-1)</x:f>
        <x:v>46218</x:v>
      </x:c>
      <x:c r="C8" s="182" t="n">
        <x:f>SUM(H8,N8,T8,Z8,AF8,AL8,AR8,AX8,BD8,BJ8)</x:f>
        <x:v>25500</x:v>
      </x:c>
      <x:c r="D8" s="182" t="n">
        <x:f>SUM(I8,O8,U8,AA8,AG8,AM8,AS8,AY8,BE8,BK8)</x:f>
        <x:v>308.95416666666665</x:v>
      </x:c>
      <x:c r="E8" s="182" t="n">
        <x:f>SUM(J8,P8,V8,AB8,AH8,AN8,AT8,AZ8,BF8,BL8)+SUM(L8,R8,X8,AD8,AJ8,AP8,AV8,BB8,BH8,BN8)</x:f>
        <x:v>1150</x:v>
      </x:c>
      <x:c r="F8" s="182" t="n">
        <x:f>SUM(M8,S8,Y8,AE8,AK8,AQ8,AW8,BC8,BI8,BO8)</x:f>
        <x:v>24658.954166666663</x:v>
      </x:c>
      <x:c r="G8" s="182" t="n">
        <x:f>MAX(0,Inputs!$B$12-SUM(J8,P8,V8,AB8,AH8,AN8,AT8,AZ8,BF8,BL8))</x:f>
        <x:v>250</x:v>
      </x:c>
      <x:c r="H8" s="180" t="n">
        <x:f>IFERROR(INDEX(Inputs!$D$15:$D$24,MATCH(1,Inputs!$L$15:$L$24,0)),0)</x:f>
        <x:v>5000</x:v>
      </x:c>
      <x:c r="I8" s="180" t="n">
        <x:f>IF(H8&lt;=0,0,H8*IFERROR(INDEX(Inputs!$E$15:$E$24,MATCH(1,Inputs!$L$15:$L$24,0)),0)/12)</x:f>
        <x:v>31.208333333333332</x:v>
      </x:c>
      <x:c r="J8" s="180" t="n">
        <x:f>MIN(H8+I8,IF(H8&gt;0,IFERROR(INDEX(Inputs!$H$15:$H$24,MATCH(1,Inputs!$L$15:$L$24,0)),0),0))</x:f>
        <x:v>350</x:v>
      </x:c>
      <x:c r="K8" s="180" t="n">
        <x:f>MAX(0,H8+I8-J8)</x:f>
        <x:v>4681.208333333333</x:v>
      </x:c>
      <x:c r="L8" s="180" t="n">
        <x:f>MIN(K8,MAX(0,$G8-0))</x:f>
        <x:v>250</x:v>
      </x:c>
      <x:c r="M8" s="180" t="n">
        <x:f>MAX(0,K8-L8)</x:f>
        <x:v>4431.208333333333</x:v>
      </x:c>
      <x:c r="N8" s="180" t="n">
        <x:f>IFERROR(INDEX(Inputs!$D$15:$D$24,MATCH(2,Inputs!$L$15:$L$24,0)),0)</x:f>
        <x:v>8500</x:v>
      </x:c>
      <x:c r="O8" s="180" t="n">
        <x:f>IF(N8&lt;=0,0,N8*IFERROR(INDEX(Inputs!$E$15:$E$24,MATCH(2,Inputs!$L$15:$L$24,0)),0)/12)</x:f>
        <x:v>77.84583333333333</x:v>
      </x:c>
      <x:c r="P8" s="180" t="n">
        <x:f>MIN(N8+O8,IF(N8&gt;0,IFERROR(INDEX(Inputs!$H$15:$H$24,MATCH(2,Inputs!$L$15:$L$24,0)),0),0))</x:f>
        <x:v>250</x:v>
      </x:c>
      <x:c r="Q8" s="180" t="n">
        <x:f>MAX(0,N8+O8-P8)</x:f>
        <x:v>8327.845833333333</x:v>
      </x:c>
      <x:c r="R8" s="180" t="n">
        <x:f>MIN(Q8,MAX(0,$G8-SUM(K8)))</x:f>
        <x:v>0</x:v>
      </x:c>
      <x:c r="S8" s="180" t="n">
        <x:f>MAX(0,Q8-R8)</x:f>
        <x:v>8327.845833333333</x:v>
      </x:c>
      <x:c r="T8" s="180" t="n">
        <x:f>IFERROR(INDEX(Inputs!$D$15:$D$24,MATCH(3,Inputs!$L$15:$L$24,0)),0)</x:f>
        <x:v>12000</x:v>
      </x:c>
      <x:c r="U8" s="180" t="n">
        <x:f>IF(T8&lt;=0,0,T8*IFERROR(INDEX(Inputs!$E$15:$E$24,MATCH(3,Inputs!$L$15:$L$24,0)),0)/12)</x:f>
        <x:v>199.89999999999998</x:v>
      </x:c>
      <x:c r="V8" s="180" t="n">
        <x:f>MIN(T8+U8,IF(T8&gt;0,IFERROR(INDEX(Inputs!$H$15:$H$24,MATCH(3,Inputs!$L$15:$L$24,0)),0),0))</x:f>
        <x:v>300</x:v>
      </x:c>
      <x:c r="W8" s="180" t="n">
        <x:f>MAX(0,T8+U8-V8)</x:f>
        <x:v>11899.9</x:v>
      </x:c>
      <x:c r="X8" s="180" t="n">
        <x:f>MIN(W8,MAX(0,$G8-SUM(K8,Q8)))</x:f>
        <x:v>0</x:v>
      </x:c>
      <x:c r="Y8" s="180" t="n">
        <x:f>MAX(0,W8-X8)</x:f>
        <x:v>11899.9</x:v>
      </x:c>
      <x:c r="Z8" s="180" t="n">
        <x:f>IFERROR(INDEX(Inputs!$D$15:$D$24,MATCH(4,Inputs!$L$15:$L$24,0)),0)</x:f>
        <x:v>0</x:v>
      </x:c>
      <x:c r="AA8" s="180" t="n">
        <x:f>IF(Z8&lt;=0,0,Z8*IFERROR(INDEX(Inputs!$E$15:$E$24,MATCH(4,Inputs!$L$15:$L$24,0)),0)/12)</x:f>
        <x:v>0</x:v>
      </x:c>
      <x:c r="AB8" s="180" t="n">
        <x:f>MIN(Z8+AA8,IF(Z8&gt;0,IFERROR(INDEX(Inputs!$H$15:$H$24,MATCH(4,Inputs!$L$15:$L$24,0)),0),0))</x:f>
        <x:v>0</x:v>
      </x:c>
      <x:c r="AC8" s="180" t="n">
        <x:f>MAX(0,Z8+AA8-AB8)</x:f>
        <x:v>0</x:v>
      </x:c>
      <x:c r="AD8" s="180" t="n">
        <x:f>MIN(AC8,MAX(0,$G8-SUM(K8,Q8,W8)))</x:f>
        <x:v>0</x:v>
      </x:c>
      <x:c r="AE8" s="180" t="n">
        <x:f>MAX(0,AC8-AD8)</x:f>
        <x:v>0</x:v>
      </x:c>
      <x:c r="AF8" s="180" t="n">
        <x:f>IFERROR(INDEX(Inputs!$D$15:$D$24,MATCH(5,Inputs!$L$15:$L$24,0)),0)</x:f>
        <x:v>0</x:v>
      </x:c>
      <x:c r="AG8" s="180" t="n">
        <x:f>IF(AF8&lt;=0,0,AF8*IFERROR(INDEX(Inputs!$E$15:$E$24,MATCH(5,Inputs!$L$15:$L$24,0)),0)/12)</x:f>
        <x:v>0</x:v>
      </x:c>
      <x:c r="AH8" s="180" t="n">
        <x:f>MIN(AF8+AG8,IF(AF8&gt;0,IFERROR(INDEX(Inputs!$H$15:$H$24,MATCH(5,Inputs!$L$15:$L$24,0)),0),0))</x:f>
        <x:v>0</x:v>
      </x:c>
      <x:c r="AI8" s="180" t="n">
        <x:f>MAX(0,AF8+AG8-AH8)</x:f>
        <x:v>0</x:v>
      </x:c>
      <x:c r="AJ8" s="180" t="n">
        <x:f>MIN(AI8,MAX(0,$G8-SUM(K8,Q8,W8,AC8)))</x:f>
        <x:v>0</x:v>
      </x:c>
      <x:c r="AK8" s="180" t="n">
        <x:f>MAX(0,AI8-AJ8)</x:f>
        <x:v>0</x:v>
      </x:c>
      <x:c r="AL8" s="180" t="n">
        <x:f>IFERROR(INDEX(Inputs!$D$15:$D$24,MATCH(6,Inputs!$L$15:$L$24,0)),0)</x:f>
        <x:v>0</x:v>
      </x:c>
      <x:c r="AM8" s="180" t="n">
        <x:f>IF(AL8&lt;=0,0,AL8*IFERROR(INDEX(Inputs!$E$15:$E$24,MATCH(6,Inputs!$L$15:$L$24,0)),0)/12)</x:f>
        <x:v>0</x:v>
      </x:c>
      <x:c r="AN8" s="180" t="n">
        <x:f>MIN(AL8+AM8,IF(AL8&gt;0,IFERROR(INDEX(Inputs!$H$15:$H$24,MATCH(6,Inputs!$L$15:$L$24,0)),0),0))</x:f>
        <x:v>0</x:v>
      </x:c>
      <x:c r="AO8" s="180" t="n">
        <x:f>MAX(0,AL8+AM8-AN8)</x:f>
        <x:v>0</x:v>
      </x:c>
      <x:c r="AP8" s="180" t="n">
        <x:f>MIN(AO8,MAX(0,$G8-SUM(K8,Q8,W8,AC8,AI8)))</x:f>
        <x:v>0</x:v>
      </x:c>
      <x:c r="AQ8" s="180" t="n">
        <x:f>MAX(0,AO8-AP8)</x:f>
        <x:v>0</x:v>
      </x:c>
      <x:c r="AR8" s="180" t="n">
        <x:f>IFERROR(INDEX(Inputs!$D$15:$D$24,MATCH(7,Inputs!$L$15:$L$24,0)),0)</x:f>
        <x:v>0</x:v>
      </x:c>
      <x:c r="AS8" s="180" t="n">
        <x:f>IF(AR8&lt;=0,0,AR8*IFERROR(INDEX(Inputs!$E$15:$E$24,MATCH(7,Inputs!$L$15:$L$24,0)),0)/12)</x:f>
        <x:v>0</x:v>
      </x:c>
      <x:c r="AT8" s="180" t="n">
        <x:f>MIN(AR8+AS8,IF(AR8&gt;0,IFERROR(INDEX(Inputs!$H$15:$H$24,MATCH(7,Inputs!$L$15:$L$24,0)),0),0))</x:f>
        <x:v>0</x:v>
      </x:c>
      <x:c r="AU8" s="180" t="n">
        <x:f>MAX(0,AR8+AS8-AT8)</x:f>
        <x:v>0</x:v>
      </x:c>
      <x:c r="AV8" s="180" t="n">
        <x:f>MIN(AU8,MAX(0,$G8-SUM(K8,Q8,W8,AC8,AI8,AO8)))</x:f>
        <x:v>0</x:v>
      </x:c>
      <x:c r="AW8" s="180" t="n">
        <x:f>MAX(0,AU8-AV8)</x:f>
        <x:v>0</x:v>
      </x:c>
      <x:c r="AX8" s="180" t="n">
        <x:f>IFERROR(INDEX(Inputs!$D$15:$D$24,MATCH(8,Inputs!$L$15:$L$24,0)),0)</x:f>
        <x:v>0</x:v>
      </x:c>
      <x:c r="AY8" s="180" t="n">
        <x:f>IF(AX8&lt;=0,0,AX8*IFERROR(INDEX(Inputs!$E$15:$E$24,MATCH(8,Inputs!$L$15:$L$24,0)),0)/12)</x:f>
        <x:v>0</x:v>
      </x:c>
      <x:c r="AZ8" s="180" t="n">
        <x:f>MIN(AX8+AY8,IF(AX8&gt;0,IFERROR(INDEX(Inputs!$H$15:$H$24,MATCH(8,Inputs!$L$15:$L$24,0)),0),0))</x:f>
        <x:v>0</x:v>
      </x:c>
      <x:c r="BA8" s="180" t="n">
        <x:f>MAX(0,AX8+AY8-AZ8)</x:f>
        <x:v>0</x:v>
      </x:c>
      <x:c r="BB8" s="180" t="n">
        <x:f>MIN(BA8,MAX(0,$G8-SUM(K8,Q8,W8,AC8,AI8,AO8,AU8)))</x:f>
        <x:v>0</x:v>
      </x:c>
      <x:c r="BC8" s="180" t="n">
        <x:f>MAX(0,BA8-BB8)</x:f>
        <x:v>0</x:v>
      </x:c>
      <x:c r="BD8" s="180" t="n">
        <x:f>IFERROR(INDEX(Inputs!$D$15:$D$24,MATCH(9,Inputs!$L$15:$L$24,0)),0)</x:f>
        <x:v>0</x:v>
      </x:c>
      <x:c r="BE8" s="180" t="n">
        <x:f>IF(BD8&lt;=0,0,BD8*IFERROR(INDEX(Inputs!$E$15:$E$24,MATCH(9,Inputs!$L$15:$L$24,0)),0)/12)</x:f>
        <x:v>0</x:v>
      </x:c>
      <x:c r="BF8" s="180" t="n">
        <x:f>MIN(BD8+BE8,IF(BD8&gt;0,IFERROR(INDEX(Inputs!$H$15:$H$24,MATCH(9,Inputs!$L$15:$L$24,0)),0),0))</x:f>
        <x:v>0</x:v>
      </x:c>
      <x:c r="BG8" s="180" t="n">
        <x:f>MAX(0,BD8+BE8-BF8)</x:f>
        <x:v>0</x:v>
      </x:c>
      <x:c r="BH8" s="180" t="n">
        <x:f>MIN(BG8,MAX(0,$G8-SUM(K8,Q8,W8,AC8,AI8,AO8,AU8,BA8)))</x:f>
        <x:v>0</x:v>
      </x:c>
      <x:c r="BI8" s="180" t="n">
        <x:f>MAX(0,BG8-BH8)</x:f>
        <x:v>0</x:v>
      </x:c>
      <x:c r="BJ8" s="180" t="n">
        <x:f>IFERROR(INDEX(Inputs!$D$15:$D$24,MATCH(10,Inputs!$L$15:$L$24,0)),0)</x:f>
        <x:v>0</x:v>
      </x:c>
      <x:c r="BK8" s="180" t="n">
        <x:f>IF(BJ8&lt;=0,0,BJ8*IFERROR(INDEX(Inputs!$E$15:$E$24,MATCH(10,Inputs!$L$15:$L$24,0)),0)/12)</x:f>
        <x:v>0</x:v>
      </x:c>
      <x:c r="BL8" s="180" t="n">
        <x:f>MIN(BJ8+BK8,IF(BJ8&gt;0,IFERROR(INDEX(Inputs!$H$15:$H$24,MATCH(10,Inputs!$L$15:$L$24,0)),0),0))</x:f>
        <x:v>0</x:v>
      </x:c>
      <x:c r="BM8" s="180" t="n">
        <x:f>MAX(0,BJ8+BK8-BL8)</x:f>
        <x:v>0</x:v>
      </x:c>
      <x:c r="BN8" s="180" t="n">
        <x:f>MIN(BM8,MAX(0,$G8-SUM(K8,Q8,W8,AC8,AI8,AO8,AU8,BA8,BG8)))</x:f>
        <x:v>0</x:v>
      </x:c>
      <x:c r="BO8" s="192" t="n">
        <x:f>MAX(0,BM8-BN8)</x:f>
        <x:v>0</x:v>
      </x:c>
    </x:row>
    <x:row r="9">
      <x:c r="A9" s="191" t="n">
        <x:f>2</x:f>
        <x:v>2</x:v>
      </x:c>
      <x:c r="B9" s="178" t="n">
        <x:f>EDATE(Inputs!$B$4,A9-1)</x:f>
        <x:v>46249</x:v>
      </x:c>
      <x:c r="C9" s="182" t="n">
        <x:f>SUM(H9,N9,T9,Z9,AF9,AL9,AR9,AX9,BD9,BJ9)</x:f>
        <x:v>24658.954166666663</x:v>
      </x:c>
      <x:c r="D9" s="182" t="n">
        <x:f>SUM(I9,O9,U9,AA9,AG9,AM9,AS9,AY9,BE9,BK9)</x:f>
        <x:v>302.1598142708333</x:v>
      </x:c>
      <x:c r="E9" s="182" t="n">
        <x:f>SUM(J9,P9,V9,AB9,AH9,AN9,AT9,AZ9,BF9,BL9)+SUM(L9,R9,X9,AD9,AJ9,AP9,AV9,BB9,BH9,BN9)</x:f>
        <x:v>1150</x:v>
      </x:c>
      <x:c r="F9" s="182" t="n">
        <x:f>SUM(M9,S9,Y9,AE9,AK9,AQ9,AW9,BC9,BI9,BO9)</x:f>
        <x:v>23811.1139809375</x:v>
      </x:c>
      <x:c r="G9" s="182" t="n">
        <x:f>MAX(0,Inputs!$B$12-SUM(J9,P9,V9,AB9,AH9,AN9,AT9,AZ9,BF9,BL9))</x:f>
        <x:v>250</x:v>
      </x:c>
      <x:c r="H9" s="180" t="n">
        <x:f>M8</x:f>
        <x:v>4431.208333333333</x:v>
      </x:c>
      <x:c r="I9" s="180" t="n">
        <x:f>IF(H9&lt;=0,0,H9*IFERROR(INDEX(Inputs!$E$15:$E$24,MATCH(1,Inputs!$L$15:$L$24,0)),0)/12)</x:f>
        <x:v>27.65812534722222</x:v>
      </x:c>
      <x:c r="J9" s="180" t="n">
        <x:f>MIN(H9+I9,IF(H9&gt;0,IFERROR(INDEX(Inputs!$H$15:$H$24,MATCH(1,Inputs!$L$15:$L$24,0)),0),0))</x:f>
        <x:v>350</x:v>
      </x:c>
      <x:c r="K9" s="180" t="n">
        <x:f>MAX(0,H9+I9-J9)</x:f>
        <x:v>4108.866458680555</x:v>
      </x:c>
      <x:c r="L9" s="180" t="n">
        <x:f>MIN(K9,MAX(0,$G9-0))</x:f>
        <x:v>250</x:v>
      </x:c>
      <x:c r="M9" s="180" t="n">
        <x:f>MAX(0,K9-L9)</x:f>
        <x:v>3858.8664586805553</x:v>
      </x:c>
      <x:c r="N9" s="180" t="n">
        <x:f>S8</x:f>
        <x:v>8327.845833333333</x:v>
      </x:c>
      <x:c r="O9" s="180" t="n">
        <x:f>IF(N9&lt;=0,0,N9*IFERROR(INDEX(Inputs!$E$15:$E$24,MATCH(2,Inputs!$L$15:$L$24,0)),0)/12)</x:f>
        <x:v>76.26918809027778</x:v>
      </x:c>
      <x:c r="P9" s="180" t="n">
        <x:f>MIN(N9+O9,IF(N9&gt;0,IFERROR(INDEX(Inputs!$H$15:$H$24,MATCH(2,Inputs!$L$15:$L$24,0)),0),0))</x:f>
        <x:v>250</x:v>
      </x:c>
      <x:c r="Q9" s="180" t="n">
        <x:f>MAX(0,N9+O9-P9)</x:f>
        <x:v>8154.115021423611</x:v>
      </x:c>
      <x:c r="R9" s="180" t="n">
        <x:f>MIN(Q9,MAX(0,$G9-SUM(K9)))</x:f>
        <x:v>0</x:v>
      </x:c>
      <x:c r="S9" s="180" t="n">
        <x:f>MAX(0,Q9-R9)</x:f>
        <x:v>8154.115021423611</x:v>
      </x:c>
      <x:c r="T9" s="180" t="n">
        <x:f>Y8</x:f>
        <x:v>11899.9</x:v>
      </x:c>
      <x:c r="U9" s="180" t="n">
        <x:f>IF(T9&lt;=0,0,T9*IFERROR(INDEX(Inputs!$E$15:$E$24,MATCH(3,Inputs!$L$15:$L$24,0)),0)/12)</x:f>
        <x:v>198.23250083333332</x:v>
      </x:c>
      <x:c r="V9" s="180" t="n">
        <x:f>MIN(T9+U9,IF(T9&gt;0,IFERROR(INDEX(Inputs!$H$15:$H$24,MATCH(3,Inputs!$L$15:$L$24,0)),0),0))</x:f>
        <x:v>300</x:v>
      </x:c>
      <x:c r="W9" s="180" t="n">
        <x:f>MAX(0,T9+U9-V9)</x:f>
        <x:v>11798.132500833333</x:v>
      </x:c>
      <x:c r="X9" s="180" t="n">
        <x:f>MIN(W9,MAX(0,$G9-SUM(K9,Q9)))</x:f>
        <x:v>0</x:v>
      </x:c>
      <x:c r="Y9" s="180" t="n">
        <x:f>MAX(0,W9-X9)</x:f>
        <x:v>11798.132500833333</x:v>
      </x:c>
      <x:c r="Z9" s="180" t="n">
        <x:f>AE8</x:f>
        <x:v>0</x:v>
      </x:c>
      <x:c r="AA9" s="180" t="n">
        <x:f>IF(Z9&lt;=0,0,Z9*IFERROR(INDEX(Inputs!$E$15:$E$24,MATCH(4,Inputs!$L$15:$L$24,0)),0)/12)</x:f>
        <x:v>0</x:v>
      </x:c>
      <x:c r="AB9" s="180" t="n">
        <x:f>MIN(Z9+AA9,IF(Z9&gt;0,IFERROR(INDEX(Inputs!$H$15:$H$24,MATCH(4,Inputs!$L$15:$L$24,0)),0),0))</x:f>
        <x:v>0</x:v>
      </x:c>
      <x:c r="AC9" s="180" t="n">
        <x:f>MAX(0,Z9+AA9-AB9)</x:f>
        <x:v>0</x:v>
      </x:c>
      <x:c r="AD9" s="180" t="n">
        <x:f>MIN(AC9,MAX(0,$G9-SUM(K9,Q9,W9)))</x:f>
        <x:v>0</x:v>
      </x:c>
      <x:c r="AE9" s="180" t="n">
        <x:f>MAX(0,AC9-AD9)</x:f>
        <x:v>0</x:v>
      </x:c>
      <x:c r="AF9" s="180" t="n">
        <x:f>AK8</x:f>
        <x:v>0</x:v>
      </x:c>
      <x:c r="AG9" s="180" t="n">
        <x:f>IF(AF9&lt;=0,0,AF9*IFERROR(INDEX(Inputs!$E$15:$E$24,MATCH(5,Inputs!$L$15:$L$24,0)),0)/12)</x:f>
        <x:v>0</x:v>
      </x:c>
      <x:c r="AH9" s="180" t="n">
        <x:f>MIN(AF9+AG9,IF(AF9&gt;0,IFERROR(INDEX(Inputs!$H$15:$H$24,MATCH(5,Inputs!$L$15:$L$24,0)),0),0))</x:f>
        <x:v>0</x:v>
      </x:c>
      <x:c r="AI9" s="180" t="n">
        <x:f>MAX(0,AF9+AG9-AH9)</x:f>
        <x:v>0</x:v>
      </x:c>
      <x:c r="AJ9" s="180" t="n">
        <x:f>MIN(AI9,MAX(0,$G9-SUM(K9,Q9,W9,AC9)))</x:f>
        <x:v>0</x:v>
      </x:c>
      <x:c r="AK9" s="180" t="n">
        <x:f>MAX(0,AI9-AJ9)</x:f>
        <x:v>0</x:v>
      </x:c>
      <x:c r="AL9" s="180" t="n">
        <x:f>AQ8</x:f>
        <x:v>0</x:v>
      </x:c>
      <x:c r="AM9" s="180" t="n">
        <x:f>IF(AL9&lt;=0,0,AL9*IFERROR(INDEX(Inputs!$E$15:$E$24,MATCH(6,Inputs!$L$15:$L$24,0)),0)/12)</x:f>
        <x:v>0</x:v>
      </x:c>
      <x:c r="AN9" s="180" t="n">
        <x:f>MIN(AL9+AM9,IF(AL9&gt;0,IFERROR(INDEX(Inputs!$H$15:$H$24,MATCH(6,Inputs!$L$15:$L$24,0)),0),0))</x:f>
        <x:v>0</x:v>
      </x:c>
      <x:c r="AO9" s="180" t="n">
        <x:f>MAX(0,AL9+AM9-AN9)</x:f>
        <x:v>0</x:v>
      </x:c>
      <x:c r="AP9" s="180" t="n">
        <x:f>MIN(AO9,MAX(0,$G9-SUM(K9,Q9,W9,AC9,AI9)))</x:f>
        <x:v>0</x:v>
      </x:c>
      <x:c r="AQ9" s="180" t="n">
        <x:f>MAX(0,AO9-AP9)</x:f>
        <x:v>0</x:v>
      </x:c>
      <x:c r="AR9" s="180" t="n">
        <x:f>AW8</x:f>
        <x:v>0</x:v>
      </x:c>
      <x:c r="AS9" s="180" t="n">
        <x:f>IF(AR9&lt;=0,0,AR9*IFERROR(INDEX(Inputs!$E$15:$E$24,MATCH(7,Inputs!$L$15:$L$24,0)),0)/12)</x:f>
        <x:v>0</x:v>
      </x:c>
      <x:c r="AT9" s="180" t="n">
        <x:f>MIN(AR9+AS9,IF(AR9&gt;0,IFERROR(INDEX(Inputs!$H$15:$H$24,MATCH(7,Inputs!$L$15:$L$24,0)),0),0))</x:f>
        <x:v>0</x:v>
      </x:c>
      <x:c r="AU9" s="180" t="n">
        <x:f>MAX(0,AR9+AS9-AT9)</x:f>
        <x:v>0</x:v>
      </x:c>
      <x:c r="AV9" s="180" t="n">
        <x:f>MIN(AU9,MAX(0,$G9-SUM(K9,Q9,W9,AC9,AI9,AO9)))</x:f>
        <x:v>0</x:v>
      </x:c>
      <x:c r="AW9" s="180" t="n">
        <x:f>MAX(0,AU9-AV9)</x:f>
        <x:v>0</x:v>
      </x:c>
      <x:c r="AX9" s="180" t="n">
        <x:f>BC8</x:f>
        <x:v>0</x:v>
      </x:c>
      <x:c r="AY9" s="180" t="n">
        <x:f>IF(AX9&lt;=0,0,AX9*IFERROR(INDEX(Inputs!$E$15:$E$24,MATCH(8,Inputs!$L$15:$L$24,0)),0)/12)</x:f>
        <x:v>0</x:v>
      </x:c>
      <x:c r="AZ9" s="180" t="n">
        <x:f>MIN(AX9+AY9,IF(AX9&gt;0,IFERROR(INDEX(Inputs!$H$15:$H$24,MATCH(8,Inputs!$L$15:$L$24,0)),0),0))</x:f>
        <x:v>0</x:v>
      </x:c>
      <x:c r="BA9" s="180" t="n">
        <x:f>MAX(0,AX9+AY9-AZ9)</x:f>
        <x:v>0</x:v>
      </x:c>
      <x:c r="BB9" s="180" t="n">
        <x:f>MIN(BA9,MAX(0,$G9-SUM(K9,Q9,W9,AC9,AI9,AO9,AU9)))</x:f>
        <x:v>0</x:v>
      </x:c>
      <x:c r="BC9" s="180" t="n">
        <x:f>MAX(0,BA9-BB9)</x:f>
        <x:v>0</x:v>
      </x:c>
      <x:c r="BD9" s="180" t="n">
        <x:f>BI8</x:f>
        <x:v>0</x:v>
      </x:c>
      <x:c r="BE9" s="180" t="n">
        <x:f>IF(BD9&lt;=0,0,BD9*IFERROR(INDEX(Inputs!$E$15:$E$24,MATCH(9,Inputs!$L$15:$L$24,0)),0)/12)</x:f>
        <x:v>0</x:v>
      </x:c>
      <x:c r="BF9" s="180" t="n">
        <x:f>MIN(BD9+BE9,IF(BD9&gt;0,IFERROR(INDEX(Inputs!$H$15:$H$24,MATCH(9,Inputs!$L$15:$L$24,0)),0),0))</x:f>
        <x:v>0</x:v>
      </x:c>
      <x:c r="BG9" s="180" t="n">
        <x:f>MAX(0,BD9+BE9-BF9)</x:f>
        <x:v>0</x:v>
      </x:c>
      <x:c r="BH9" s="180" t="n">
        <x:f>MIN(BG9,MAX(0,$G9-SUM(K9,Q9,W9,AC9,AI9,AO9,AU9,BA9)))</x:f>
        <x:v>0</x:v>
      </x:c>
      <x:c r="BI9" s="180" t="n">
        <x:f>MAX(0,BG9-BH9)</x:f>
        <x:v>0</x:v>
      </x:c>
      <x:c r="BJ9" s="180" t="n">
        <x:f>BO8</x:f>
        <x:v>0</x:v>
      </x:c>
      <x:c r="BK9" s="180" t="n">
        <x:f>IF(BJ9&lt;=0,0,BJ9*IFERROR(INDEX(Inputs!$E$15:$E$24,MATCH(10,Inputs!$L$15:$L$24,0)),0)/12)</x:f>
        <x:v>0</x:v>
      </x:c>
      <x:c r="BL9" s="180" t="n">
        <x:f>MIN(BJ9+BK9,IF(BJ9&gt;0,IFERROR(INDEX(Inputs!$H$15:$H$24,MATCH(10,Inputs!$L$15:$L$24,0)),0),0))</x:f>
        <x:v>0</x:v>
      </x:c>
      <x:c r="BM9" s="180" t="n">
        <x:f>MAX(0,BJ9+BK9-BL9)</x:f>
        <x:v>0</x:v>
      </x:c>
      <x:c r="BN9" s="180" t="n">
        <x:f>MIN(BM9,MAX(0,$G9-SUM(K9,Q9,W9,AC9,AI9,AO9,AU9,BA9,BG9)))</x:f>
        <x:v>0</x:v>
      </x:c>
      <x:c r="BO9" s="192" t="n">
        <x:f>MAX(0,BM9-BN9)</x:f>
        <x:v>0</x:v>
      </x:c>
    </x:row>
    <x:row r="10">
      <x:c r="A10" s="191" t="n">
        <x:f>3</x:f>
        <x:v>3</x:v>
      </x:c>
      <x:c r="B10" s="178" t="n">
        <x:f>EDATE(Inputs!$B$4,A10-1)</x:f>
        <x:v>46280</x:v>
      </x:c>
      <x:c r="C10" s="182" t="n">
        <x:f>SUM(H10,N10,T10,Z10,AF10,AL10,AR10,AX10,BD10,BJ10)</x:f>
        <x:v>23811.1139809375</x:v>
      </x:c>
      <x:c r="D10" s="182" t="n">
        <x:f>SUM(I10,O10,U10,AA10,AG10,AM10,AS10,AY10,BE10,BK10)</x:f>
        <x:v>295.30108546051764</x:v>
      </x:c>
      <x:c r="E10" s="182" t="n">
        <x:f>SUM(J10,P10,V10,AB10,AH10,AN10,AT10,AZ10,BF10,BL10)+SUM(L10,R10,X10,AD10,AJ10,AP10,AV10,BB10,BH10,BN10)</x:f>
        <x:v>1150</x:v>
      </x:c>
      <x:c r="F10" s="182" t="n">
        <x:f>SUM(M10,S10,Y10,AE10,AK10,AQ10,AW10,BC10,BI10,BO10)</x:f>
        <x:v>22956.415066398018</x:v>
      </x:c>
      <x:c r="G10" s="182" t="n">
        <x:f>MAX(0,Inputs!$B$12-SUM(J10,P10,V10,AB10,AH10,AN10,AT10,AZ10,BF10,BL10))</x:f>
        <x:v>250</x:v>
      </x:c>
      <x:c r="H10" s="180" t="n">
        <x:f>M9</x:f>
        <x:v>3858.8664586805553</x:v>
      </x:c>
      <x:c r="I10" s="180" t="n">
        <x:f>IF(H10&lt;=0,0,H10*IFERROR(INDEX(Inputs!$E$15:$E$24,MATCH(1,Inputs!$L$15:$L$24,0)),0)/12)</x:f>
        <x:v>24.085758146264464</x:v>
      </x:c>
      <x:c r="J10" s="180" t="n">
        <x:f>MIN(H10+I10,IF(H10&gt;0,IFERROR(INDEX(Inputs!$H$15:$H$24,MATCH(1,Inputs!$L$15:$L$24,0)),0),0))</x:f>
        <x:v>350</x:v>
      </x:c>
      <x:c r="K10" s="180" t="n">
        <x:f>MAX(0,H10+I10-J10)</x:f>
        <x:v>3532.95221682682</x:v>
      </x:c>
      <x:c r="L10" s="180" t="n">
        <x:f>MIN(K10,MAX(0,$G10-0))</x:f>
        <x:v>250</x:v>
      </x:c>
      <x:c r="M10" s="180" t="n">
        <x:f>MAX(0,K10-L10)</x:f>
        <x:v>3282.95221682682</x:v>
      </x:c>
      <x:c r="N10" s="180" t="n">
        <x:f>S9</x:f>
        <x:v>8154.115021423611</x:v>
      </x:c>
      <x:c r="O10" s="180" t="n">
        <x:f>IF(N10&lt;=0,0,N10*IFERROR(INDEX(Inputs!$E$15:$E$24,MATCH(2,Inputs!$L$15:$L$24,0)),0)/12)</x:f>
        <x:v>74.67810340453791</x:v>
      </x:c>
      <x:c r="P10" s="180" t="n">
        <x:f>MIN(N10+O10,IF(N10&gt;0,IFERROR(INDEX(Inputs!$H$15:$H$24,MATCH(2,Inputs!$L$15:$L$24,0)),0),0))</x:f>
        <x:v>250</x:v>
      </x:c>
      <x:c r="Q10" s="180" t="n">
        <x:f>MAX(0,N10+O10-P10)</x:f>
        <x:v>7978.793124828149</x:v>
      </x:c>
      <x:c r="R10" s="180" t="n">
        <x:f>MIN(Q10,MAX(0,$G10-SUM(K10)))</x:f>
        <x:v>0</x:v>
      </x:c>
      <x:c r="S10" s="180" t="n">
        <x:f>MAX(0,Q10-R10)</x:f>
        <x:v>7978.793124828149</x:v>
      </x:c>
      <x:c r="T10" s="180" t="n">
        <x:f>Y9</x:f>
        <x:v>11798.132500833333</x:v>
      </x:c>
      <x:c r="U10" s="180" t="n">
        <x:f>IF(T10&lt;=0,0,T10*IFERROR(INDEX(Inputs!$E$15:$E$24,MATCH(3,Inputs!$L$15:$L$24,0)),0)/12)</x:f>
        <x:v>196.53722390971527</x:v>
      </x:c>
      <x:c r="V10" s="180" t="n">
        <x:f>MIN(T10+U10,IF(T10&gt;0,IFERROR(INDEX(Inputs!$H$15:$H$24,MATCH(3,Inputs!$L$15:$L$24,0)),0),0))</x:f>
        <x:v>300</x:v>
      </x:c>
      <x:c r="W10" s="180" t="n">
        <x:f>MAX(0,T10+U10-V10)</x:f>
        <x:v>11694.66972474305</x:v>
      </x:c>
      <x:c r="X10" s="180" t="n">
        <x:f>MIN(W10,MAX(0,$G10-SUM(K10,Q10)))</x:f>
        <x:v>0</x:v>
      </x:c>
      <x:c r="Y10" s="180" t="n">
        <x:f>MAX(0,W10-X10)</x:f>
        <x:v>11694.66972474305</x:v>
      </x:c>
      <x:c r="Z10" s="180" t="n">
        <x:f>AE9</x:f>
        <x:v>0</x:v>
      </x:c>
      <x:c r="AA10" s="180" t="n">
        <x:f>IF(Z10&lt;=0,0,Z10*IFERROR(INDEX(Inputs!$E$15:$E$24,MATCH(4,Inputs!$L$15:$L$24,0)),0)/12)</x:f>
        <x:v>0</x:v>
      </x:c>
      <x:c r="AB10" s="180" t="n">
        <x:f>MIN(Z10+AA10,IF(Z10&gt;0,IFERROR(INDEX(Inputs!$H$15:$H$24,MATCH(4,Inputs!$L$15:$L$24,0)),0),0))</x:f>
        <x:v>0</x:v>
      </x:c>
      <x:c r="AC10" s="180" t="n">
        <x:f>MAX(0,Z10+AA10-AB10)</x:f>
        <x:v>0</x:v>
      </x:c>
      <x:c r="AD10" s="180" t="n">
        <x:f>MIN(AC10,MAX(0,$G10-SUM(K10,Q10,W10)))</x:f>
        <x:v>0</x:v>
      </x:c>
      <x:c r="AE10" s="180" t="n">
        <x:f>MAX(0,AC10-AD10)</x:f>
        <x:v>0</x:v>
      </x:c>
      <x:c r="AF10" s="180" t="n">
        <x:f>AK9</x:f>
        <x:v>0</x:v>
      </x:c>
      <x:c r="AG10" s="180" t="n">
        <x:f>IF(AF10&lt;=0,0,AF10*IFERROR(INDEX(Inputs!$E$15:$E$24,MATCH(5,Inputs!$L$15:$L$24,0)),0)/12)</x:f>
        <x:v>0</x:v>
      </x:c>
      <x:c r="AH10" s="180" t="n">
        <x:f>MIN(AF10+AG10,IF(AF10&gt;0,IFERROR(INDEX(Inputs!$H$15:$H$24,MATCH(5,Inputs!$L$15:$L$24,0)),0),0))</x:f>
        <x:v>0</x:v>
      </x:c>
      <x:c r="AI10" s="180" t="n">
        <x:f>MAX(0,AF10+AG10-AH10)</x:f>
        <x:v>0</x:v>
      </x:c>
      <x:c r="AJ10" s="180" t="n">
        <x:f>MIN(AI10,MAX(0,$G10-SUM(K10,Q10,W10,AC10)))</x:f>
        <x:v>0</x:v>
      </x:c>
      <x:c r="AK10" s="180" t="n">
        <x:f>MAX(0,AI10-AJ10)</x:f>
        <x:v>0</x:v>
      </x:c>
      <x:c r="AL10" s="180" t="n">
        <x:f>AQ9</x:f>
        <x:v>0</x:v>
      </x:c>
      <x:c r="AM10" s="180" t="n">
        <x:f>IF(AL10&lt;=0,0,AL10*IFERROR(INDEX(Inputs!$E$15:$E$24,MATCH(6,Inputs!$L$15:$L$24,0)),0)/12)</x:f>
        <x:v>0</x:v>
      </x:c>
      <x:c r="AN10" s="180" t="n">
        <x:f>MIN(AL10+AM10,IF(AL10&gt;0,IFERROR(INDEX(Inputs!$H$15:$H$24,MATCH(6,Inputs!$L$15:$L$24,0)),0),0))</x:f>
        <x:v>0</x:v>
      </x:c>
      <x:c r="AO10" s="180" t="n">
        <x:f>MAX(0,AL10+AM10-AN10)</x:f>
        <x:v>0</x:v>
      </x:c>
      <x:c r="AP10" s="180" t="n">
        <x:f>MIN(AO10,MAX(0,$G10-SUM(K10,Q10,W10,AC10,AI10)))</x:f>
        <x:v>0</x:v>
      </x:c>
      <x:c r="AQ10" s="180" t="n">
        <x:f>MAX(0,AO10-AP10)</x:f>
        <x:v>0</x:v>
      </x:c>
      <x:c r="AR10" s="180" t="n">
        <x:f>AW9</x:f>
        <x:v>0</x:v>
      </x:c>
      <x:c r="AS10" s="180" t="n">
        <x:f>IF(AR10&lt;=0,0,AR10*IFERROR(INDEX(Inputs!$E$15:$E$24,MATCH(7,Inputs!$L$15:$L$24,0)),0)/12)</x:f>
        <x:v>0</x:v>
      </x:c>
      <x:c r="AT10" s="180" t="n">
        <x:f>MIN(AR10+AS10,IF(AR10&gt;0,IFERROR(INDEX(Inputs!$H$15:$H$24,MATCH(7,Inputs!$L$15:$L$24,0)),0),0))</x:f>
        <x:v>0</x:v>
      </x:c>
      <x:c r="AU10" s="180" t="n">
        <x:f>MAX(0,AR10+AS10-AT10)</x:f>
        <x:v>0</x:v>
      </x:c>
      <x:c r="AV10" s="180" t="n">
        <x:f>MIN(AU10,MAX(0,$G10-SUM(K10,Q10,W10,AC10,AI10,AO10)))</x:f>
        <x:v>0</x:v>
      </x:c>
      <x:c r="AW10" s="180" t="n">
        <x:f>MAX(0,AU10-AV10)</x:f>
        <x:v>0</x:v>
      </x:c>
      <x:c r="AX10" s="180" t="n">
        <x:f>BC9</x:f>
        <x:v>0</x:v>
      </x:c>
      <x:c r="AY10" s="180" t="n">
        <x:f>IF(AX10&lt;=0,0,AX10*IFERROR(INDEX(Inputs!$E$15:$E$24,MATCH(8,Inputs!$L$15:$L$24,0)),0)/12)</x:f>
        <x:v>0</x:v>
      </x:c>
      <x:c r="AZ10" s="180" t="n">
        <x:f>MIN(AX10+AY10,IF(AX10&gt;0,IFERROR(INDEX(Inputs!$H$15:$H$24,MATCH(8,Inputs!$L$15:$L$24,0)),0),0))</x:f>
        <x:v>0</x:v>
      </x:c>
      <x:c r="BA10" s="180" t="n">
        <x:f>MAX(0,AX10+AY10-AZ10)</x:f>
        <x:v>0</x:v>
      </x:c>
      <x:c r="BB10" s="180" t="n">
        <x:f>MIN(BA10,MAX(0,$G10-SUM(K10,Q10,W10,AC10,AI10,AO10,AU10)))</x:f>
        <x:v>0</x:v>
      </x:c>
      <x:c r="BC10" s="180" t="n">
        <x:f>MAX(0,BA10-BB10)</x:f>
        <x:v>0</x:v>
      </x:c>
      <x:c r="BD10" s="180" t="n">
        <x:f>BI9</x:f>
        <x:v>0</x:v>
      </x:c>
      <x:c r="BE10" s="180" t="n">
        <x:f>IF(BD10&lt;=0,0,BD10*IFERROR(INDEX(Inputs!$E$15:$E$24,MATCH(9,Inputs!$L$15:$L$24,0)),0)/12)</x:f>
        <x:v>0</x:v>
      </x:c>
      <x:c r="BF10" s="180" t="n">
        <x:f>MIN(BD10+BE10,IF(BD10&gt;0,IFERROR(INDEX(Inputs!$H$15:$H$24,MATCH(9,Inputs!$L$15:$L$24,0)),0),0))</x:f>
        <x:v>0</x:v>
      </x:c>
      <x:c r="BG10" s="180" t="n">
        <x:f>MAX(0,BD10+BE10-BF10)</x:f>
        <x:v>0</x:v>
      </x:c>
      <x:c r="BH10" s="180" t="n">
        <x:f>MIN(BG10,MAX(0,$G10-SUM(K10,Q10,W10,AC10,AI10,AO10,AU10,BA10)))</x:f>
        <x:v>0</x:v>
      </x:c>
      <x:c r="BI10" s="180" t="n">
        <x:f>MAX(0,BG10-BH10)</x:f>
        <x:v>0</x:v>
      </x:c>
      <x:c r="BJ10" s="180" t="n">
        <x:f>BO9</x:f>
        <x:v>0</x:v>
      </x:c>
      <x:c r="BK10" s="180" t="n">
        <x:f>IF(BJ10&lt;=0,0,BJ10*IFERROR(INDEX(Inputs!$E$15:$E$24,MATCH(10,Inputs!$L$15:$L$24,0)),0)/12)</x:f>
        <x:v>0</x:v>
      </x:c>
      <x:c r="BL10" s="180" t="n">
        <x:f>MIN(BJ10+BK10,IF(BJ10&gt;0,IFERROR(INDEX(Inputs!$H$15:$H$24,MATCH(10,Inputs!$L$15:$L$24,0)),0),0))</x:f>
        <x:v>0</x:v>
      </x:c>
      <x:c r="BM10" s="180" t="n">
        <x:f>MAX(0,BJ10+BK10-BL10)</x:f>
        <x:v>0</x:v>
      </x:c>
      <x:c r="BN10" s="180" t="n">
        <x:f>MIN(BM10,MAX(0,$G10-SUM(K10,Q10,W10,AC10,AI10,AO10,AU10,BA10,BG10)))</x:f>
        <x:v>0</x:v>
      </x:c>
      <x:c r="BO10" s="192" t="n">
        <x:f>MAX(0,BM10-BN10)</x:f>
        <x:v>0</x:v>
      </x:c>
    </x:row>
    <x:row r="11">
      <x:c r="A11" s="191" t="n">
        <x:f>4</x:f>
        <x:v>4</x:v>
      </x:c>
      <x:c r="B11" s="178" t="n">
        <x:f>EDATE(Inputs!$B$4,A11-1)</x:f>
        <x:v>46310</x:v>
      </x:c>
      <x:c r="C11" s="182" t="n">
        <x:f>SUM(H11,N11,T11,Z11,AF11,AL11,AR11,AX11,BD11,BJ11)</x:f>
        <x:v>22956.415066398018</x:v>
      </x:c>
      <x:c r="D11" s="182" t="n">
        <x:f>SUM(I11,O11,U11,AA11,AG11,AM11,AS11,AY11,BE11,BK11)</x:f>
        <x:v>288.37724695292314</x:v>
      </x:c>
      <x:c r="E11" s="182" t="n">
        <x:f>SUM(J11,P11,V11,AB11,AH11,AN11,AT11,AZ11,BF11,BL11)+SUM(L11,R11,X11,AD11,AJ11,AP11,AV11,BB11,BH11,BN11)</x:f>
        <x:v>1150</x:v>
      </x:c>
      <x:c r="F11" s="182" t="n">
        <x:f>SUM(M11,S11,Y11,AE11,AK11,AQ11,AW11,BC11,BI11,BO11)</x:f>
        <x:v>22094.79231335094</x:v>
      </x:c>
      <x:c r="G11" s="182" t="n">
        <x:f>MAX(0,Inputs!$B$12-SUM(J11,P11,V11,AB11,AH11,AN11,AT11,AZ11,BF11,BL11))</x:f>
        <x:v>250</x:v>
      </x:c>
      <x:c r="H11" s="180" t="n">
        <x:f>M10</x:f>
        <x:v>3282.95221682682</x:v>
      </x:c>
      <x:c r="I11" s="180" t="n">
        <x:f>IF(H11&lt;=0,0,H11*IFERROR(INDEX(Inputs!$E$15:$E$24,MATCH(1,Inputs!$L$15:$L$24,0)),0)/12)</x:f>
        <x:v>20.4910934200274</x:v>
      </x:c>
      <x:c r="J11" s="180" t="n">
        <x:f>MIN(H11+I11,IF(H11&gt;0,IFERROR(INDEX(Inputs!$H$15:$H$24,MATCH(1,Inputs!$L$15:$L$24,0)),0),0))</x:f>
        <x:v>350</x:v>
      </x:c>
      <x:c r="K11" s="180" t="n">
        <x:f>MAX(0,H11+I11-J11)</x:f>
        <x:v>2953.4433102468474</x:v>
      </x:c>
      <x:c r="L11" s="180" t="n">
        <x:f>MIN(K11,MAX(0,$G11-0))</x:f>
        <x:v>250</x:v>
      </x:c>
      <x:c r="M11" s="180" t="n">
        <x:f>MAX(0,K11-L11)</x:f>
        <x:v>2703.4433102468474</x:v>
      </x:c>
      <x:c r="N11" s="180" t="n">
        <x:f>S10</x:f>
        <x:v>7978.793124828149</x:v>
      </x:c>
      <x:c r="O11" s="180" t="n">
        <x:f>IF(N11&lt;=0,0,N11*IFERROR(INDEX(Inputs!$E$15:$E$24,MATCH(2,Inputs!$L$15:$L$24,0)),0)/12)</x:f>
        <x:v>73.07244703488446</x:v>
      </x:c>
      <x:c r="P11" s="180" t="n">
        <x:f>MIN(N11+O11,IF(N11&gt;0,IFERROR(INDEX(Inputs!$H$15:$H$24,MATCH(2,Inputs!$L$15:$L$24,0)),0),0))</x:f>
        <x:v>250</x:v>
      </x:c>
      <x:c r="Q11" s="180" t="n">
        <x:f>MAX(0,N11+O11-P11)</x:f>
        <x:v>7801.865571863033</x:v>
      </x:c>
      <x:c r="R11" s="180" t="n">
        <x:f>MIN(Q11,MAX(0,$G11-SUM(K11)))</x:f>
        <x:v>0</x:v>
      </x:c>
      <x:c r="S11" s="180" t="n">
        <x:f>MAX(0,Q11-R11)</x:f>
        <x:v>7801.865571863033</x:v>
      </x:c>
      <x:c r="T11" s="180" t="n">
        <x:f>Y10</x:f>
        <x:v>11694.66972474305</x:v>
      </x:c>
      <x:c r="U11" s="180" t="n">
        <x:f>IF(T11&lt;=0,0,T11*IFERROR(INDEX(Inputs!$E$15:$E$24,MATCH(3,Inputs!$L$15:$L$24,0)),0)/12)</x:f>
        <x:v>194.81370649801127</x:v>
      </x:c>
      <x:c r="V11" s="180" t="n">
        <x:f>MIN(T11+U11,IF(T11&gt;0,IFERROR(INDEX(Inputs!$H$15:$H$24,MATCH(3,Inputs!$L$15:$L$24,0)),0),0))</x:f>
        <x:v>300</x:v>
      </x:c>
      <x:c r="W11" s="180" t="n">
        <x:f>MAX(0,T11+U11-V11)</x:f>
        <x:v>11589.48343124106</x:v>
      </x:c>
      <x:c r="X11" s="180" t="n">
        <x:f>MIN(W11,MAX(0,$G11-SUM(K11,Q11)))</x:f>
        <x:v>0</x:v>
      </x:c>
      <x:c r="Y11" s="180" t="n">
        <x:f>MAX(0,W11-X11)</x:f>
        <x:v>11589.48343124106</x:v>
      </x:c>
      <x:c r="Z11" s="180" t="n">
        <x:f>AE10</x:f>
        <x:v>0</x:v>
      </x:c>
      <x:c r="AA11" s="180" t="n">
        <x:f>IF(Z11&lt;=0,0,Z11*IFERROR(INDEX(Inputs!$E$15:$E$24,MATCH(4,Inputs!$L$15:$L$24,0)),0)/12)</x:f>
        <x:v>0</x:v>
      </x:c>
      <x:c r="AB11" s="180" t="n">
        <x:f>MIN(Z11+AA11,IF(Z11&gt;0,IFERROR(INDEX(Inputs!$H$15:$H$24,MATCH(4,Inputs!$L$15:$L$24,0)),0),0))</x:f>
        <x:v>0</x:v>
      </x:c>
      <x:c r="AC11" s="180" t="n">
        <x:f>MAX(0,Z11+AA11-AB11)</x:f>
        <x:v>0</x:v>
      </x:c>
      <x:c r="AD11" s="180" t="n">
        <x:f>MIN(AC11,MAX(0,$G11-SUM(K11,Q11,W11)))</x:f>
        <x:v>0</x:v>
      </x:c>
      <x:c r="AE11" s="180" t="n">
        <x:f>MAX(0,AC11-AD11)</x:f>
        <x:v>0</x:v>
      </x:c>
      <x:c r="AF11" s="180" t="n">
        <x:f>AK10</x:f>
        <x:v>0</x:v>
      </x:c>
      <x:c r="AG11" s="180" t="n">
        <x:f>IF(AF11&lt;=0,0,AF11*IFERROR(INDEX(Inputs!$E$15:$E$24,MATCH(5,Inputs!$L$15:$L$24,0)),0)/12)</x:f>
        <x:v>0</x:v>
      </x:c>
      <x:c r="AH11" s="180" t="n">
        <x:f>MIN(AF11+AG11,IF(AF11&gt;0,IFERROR(INDEX(Inputs!$H$15:$H$24,MATCH(5,Inputs!$L$15:$L$24,0)),0),0))</x:f>
        <x:v>0</x:v>
      </x:c>
      <x:c r="AI11" s="180" t="n">
        <x:f>MAX(0,AF11+AG11-AH11)</x:f>
        <x:v>0</x:v>
      </x:c>
      <x:c r="AJ11" s="180" t="n">
        <x:f>MIN(AI11,MAX(0,$G11-SUM(K11,Q11,W11,AC11)))</x:f>
        <x:v>0</x:v>
      </x:c>
      <x:c r="AK11" s="180" t="n">
        <x:f>MAX(0,AI11-AJ11)</x:f>
        <x:v>0</x:v>
      </x:c>
      <x:c r="AL11" s="180" t="n">
        <x:f>AQ10</x:f>
        <x:v>0</x:v>
      </x:c>
      <x:c r="AM11" s="180" t="n">
        <x:f>IF(AL11&lt;=0,0,AL11*IFERROR(INDEX(Inputs!$E$15:$E$24,MATCH(6,Inputs!$L$15:$L$24,0)),0)/12)</x:f>
        <x:v>0</x:v>
      </x:c>
      <x:c r="AN11" s="180" t="n">
        <x:f>MIN(AL11+AM11,IF(AL11&gt;0,IFERROR(INDEX(Inputs!$H$15:$H$24,MATCH(6,Inputs!$L$15:$L$24,0)),0),0))</x:f>
        <x:v>0</x:v>
      </x:c>
      <x:c r="AO11" s="180" t="n">
        <x:f>MAX(0,AL11+AM11-AN11)</x:f>
        <x:v>0</x:v>
      </x:c>
      <x:c r="AP11" s="180" t="n">
        <x:f>MIN(AO11,MAX(0,$G11-SUM(K11,Q11,W11,AC11,AI11)))</x:f>
        <x:v>0</x:v>
      </x:c>
      <x:c r="AQ11" s="180" t="n">
        <x:f>MAX(0,AO11-AP11)</x:f>
        <x:v>0</x:v>
      </x:c>
      <x:c r="AR11" s="180" t="n">
        <x:f>AW10</x:f>
        <x:v>0</x:v>
      </x:c>
      <x:c r="AS11" s="180" t="n">
        <x:f>IF(AR11&lt;=0,0,AR11*IFERROR(INDEX(Inputs!$E$15:$E$24,MATCH(7,Inputs!$L$15:$L$24,0)),0)/12)</x:f>
        <x:v>0</x:v>
      </x:c>
      <x:c r="AT11" s="180" t="n">
        <x:f>MIN(AR11+AS11,IF(AR11&gt;0,IFERROR(INDEX(Inputs!$H$15:$H$24,MATCH(7,Inputs!$L$15:$L$24,0)),0),0))</x:f>
        <x:v>0</x:v>
      </x:c>
      <x:c r="AU11" s="180" t="n">
        <x:f>MAX(0,AR11+AS11-AT11)</x:f>
        <x:v>0</x:v>
      </x:c>
      <x:c r="AV11" s="180" t="n">
        <x:f>MIN(AU11,MAX(0,$G11-SUM(K11,Q11,W11,AC11,AI11,AO11)))</x:f>
        <x:v>0</x:v>
      </x:c>
      <x:c r="AW11" s="180" t="n">
        <x:f>MAX(0,AU11-AV11)</x:f>
        <x:v>0</x:v>
      </x:c>
      <x:c r="AX11" s="180" t="n">
        <x:f>BC10</x:f>
        <x:v>0</x:v>
      </x:c>
      <x:c r="AY11" s="180" t="n">
        <x:f>IF(AX11&lt;=0,0,AX11*IFERROR(INDEX(Inputs!$E$15:$E$24,MATCH(8,Inputs!$L$15:$L$24,0)),0)/12)</x:f>
        <x:v>0</x:v>
      </x:c>
      <x:c r="AZ11" s="180" t="n">
        <x:f>MIN(AX11+AY11,IF(AX11&gt;0,IFERROR(INDEX(Inputs!$H$15:$H$24,MATCH(8,Inputs!$L$15:$L$24,0)),0),0))</x:f>
        <x:v>0</x:v>
      </x:c>
      <x:c r="BA11" s="180" t="n">
        <x:f>MAX(0,AX11+AY11-AZ11)</x:f>
        <x:v>0</x:v>
      </x:c>
      <x:c r="BB11" s="180" t="n">
        <x:f>MIN(BA11,MAX(0,$G11-SUM(K11,Q11,W11,AC11,AI11,AO11,AU11)))</x:f>
        <x:v>0</x:v>
      </x:c>
      <x:c r="BC11" s="180" t="n">
        <x:f>MAX(0,BA11-BB11)</x:f>
        <x:v>0</x:v>
      </x:c>
      <x:c r="BD11" s="180" t="n">
        <x:f>BI10</x:f>
        <x:v>0</x:v>
      </x:c>
      <x:c r="BE11" s="180" t="n">
        <x:f>IF(BD11&lt;=0,0,BD11*IFERROR(INDEX(Inputs!$E$15:$E$24,MATCH(9,Inputs!$L$15:$L$24,0)),0)/12)</x:f>
        <x:v>0</x:v>
      </x:c>
      <x:c r="BF11" s="180" t="n">
        <x:f>MIN(BD11+BE11,IF(BD11&gt;0,IFERROR(INDEX(Inputs!$H$15:$H$24,MATCH(9,Inputs!$L$15:$L$24,0)),0),0))</x:f>
        <x:v>0</x:v>
      </x:c>
      <x:c r="BG11" s="180" t="n">
        <x:f>MAX(0,BD11+BE11-BF11)</x:f>
        <x:v>0</x:v>
      </x:c>
      <x:c r="BH11" s="180" t="n">
        <x:f>MIN(BG11,MAX(0,$G11-SUM(K11,Q11,W11,AC11,AI11,AO11,AU11,BA11)))</x:f>
        <x:v>0</x:v>
      </x:c>
      <x:c r="BI11" s="180" t="n">
        <x:f>MAX(0,BG11-BH11)</x:f>
        <x:v>0</x:v>
      </x:c>
      <x:c r="BJ11" s="180" t="n">
        <x:f>BO10</x:f>
        <x:v>0</x:v>
      </x:c>
      <x:c r="BK11" s="180" t="n">
        <x:f>IF(BJ11&lt;=0,0,BJ11*IFERROR(INDEX(Inputs!$E$15:$E$24,MATCH(10,Inputs!$L$15:$L$24,0)),0)/12)</x:f>
        <x:v>0</x:v>
      </x:c>
      <x:c r="BL11" s="180" t="n">
        <x:f>MIN(BJ11+BK11,IF(BJ11&gt;0,IFERROR(INDEX(Inputs!$H$15:$H$24,MATCH(10,Inputs!$L$15:$L$24,0)),0),0))</x:f>
        <x:v>0</x:v>
      </x:c>
      <x:c r="BM11" s="180" t="n">
        <x:f>MAX(0,BJ11+BK11-BL11)</x:f>
        <x:v>0</x:v>
      </x:c>
      <x:c r="BN11" s="180" t="n">
        <x:f>MIN(BM11,MAX(0,$G11-SUM(K11,Q11,W11,AC11,AI11,AO11,AU11,BA11,BG11)))</x:f>
        <x:v>0</x:v>
      </x:c>
      <x:c r="BO11" s="192" t="n">
        <x:f>MAX(0,BM11-BN11)</x:f>
        <x:v>0</x:v>
      </x:c>
    </x:row>
    <x:row r="12">
      <x:c r="A12" s="191" t="n">
        <x:f>5</x:f>
        <x:v>5</x:v>
      </x:c>
      <x:c r="B12" s="178" t="n">
        <x:f>EDATE(Inputs!$B$4,A12-1)</x:f>
        <x:v>46341</x:v>
      </x:c>
      <x:c r="C12" s="182" t="n">
        <x:f>SUM(H12,N12,T12,Z12,AF12,AL12,AR12,AX12,BD12,BJ12)</x:f>
        <x:v>22094.79231335094</x:v>
      </x:c>
      <x:c r="D12" s="182" t="n">
        <x:f>SUM(I12,O12,U12,AA12,AG12,AM12,AS12,AY12,BE12,BK12)</x:f>
        <x:v>281.38755568252697</x:v>
      </x:c>
      <x:c r="E12" s="182" t="n">
        <x:f>SUM(J12,P12,V12,AB12,AH12,AN12,AT12,AZ12,BF12,BL12)+SUM(L12,R12,X12,AD12,AJ12,AP12,AV12,BB12,BH12,BN12)</x:f>
        <x:v>1150</x:v>
      </x:c>
      <x:c r="F12" s="182" t="n">
        <x:f>SUM(M12,S12,Y12,AE12,AK12,AQ12,AW12,BC12,BI12,BO12)</x:f>
        <x:v>21226.17986903347</x:v>
      </x:c>
      <x:c r="G12" s="182" t="n">
        <x:f>MAX(0,Inputs!$B$12-SUM(J12,P12,V12,AB12,AH12,AN12,AT12,AZ12,BF12,BL12))</x:f>
        <x:v>250</x:v>
      </x:c>
      <x:c r="H12" s="180" t="n">
        <x:f>M11</x:f>
        <x:v>2703.4433102468474</x:v>
      </x:c>
      <x:c r="I12" s="180" t="n">
        <x:f>IF(H12&lt;=0,0,H12*IFERROR(INDEX(Inputs!$E$15:$E$24,MATCH(1,Inputs!$L$15:$L$24,0)),0)/12)</x:f>
        <x:v>16.87399199479074</x:v>
      </x:c>
      <x:c r="J12" s="180" t="n">
        <x:f>MIN(H12+I12,IF(H12&gt;0,IFERROR(INDEX(Inputs!$H$15:$H$24,MATCH(1,Inputs!$L$15:$L$24,0)),0),0))</x:f>
        <x:v>350</x:v>
      </x:c>
      <x:c r="K12" s="180" t="n">
        <x:f>MAX(0,H12+I12-J12)</x:f>
        <x:v>2370.317302241638</x:v>
      </x:c>
      <x:c r="L12" s="180" t="n">
        <x:f>MIN(K12,MAX(0,$G12-0))</x:f>
        <x:v>250</x:v>
      </x:c>
      <x:c r="M12" s="180" t="n">
        <x:f>MAX(0,K12-L12)</x:f>
        <x:v>2120.317302241638</x:v>
      </x:c>
      <x:c r="N12" s="180" t="n">
        <x:f>S11</x:f>
        <x:v>7801.865571863033</x:v>
      </x:c>
      <x:c r="O12" s="180" t="n">
        <x:f>IF(N12&lt;=0,0,N12*IFERROR(INDEX(Inputs!$E$15:$E$24,MATCH(2,Inputs!$L$15:$L$24,0)),0)/12)</x:f>
        <x:v>71.45208552897894</x:v>
      </x:c>
      <x:c r="P12" s="180" t="n">
        <x:f>MIN(N12+O12,IF(N12&gt;0,IFERROR(INDEX(Inputs!$H$15:$H$24,MATCH(2,Inputs!$L$15:$L$24,0)),0),0))</x:f>
        <x:v>250</x:v>
      </x:c>
      <x:c r="Q12" s="180" t="n">
        <x:f>MAX(0,N12+O12-P12)</x:f>
        <x:v>7623.317657392013</x:v>
      </x:c>
      <x:c r="R12" s="180" t="n">
        <x:f>MIN(Q12,MAX(0,$G12-SUM(K12)))</x:f>
        <x:v>0</x:v>
      </x:c>
      <x:c r="S12" s="180" t="n">
        <x:f>MAX(0,Q12-R12)</x:f>
        <x:v>7623.317657392013</x:v>
      </x:c>
      <x:c r="T12" s="180" t="n">
        <x:f>Y11</x:f>
        <x:v>11589.48343124106</x:v>
      </x:c>
      <x:c r="U12" s="180" t="n">
        <x:f>IF(T12&lt;=0,0,T12*IFERROR(INDEX(Inputs!$E$15:$E$24,MATCH(3,Inputs!$L$15:$L$24,0)),0)/12)</x:f>
        <x:v>193.0614781587573</x:v>
      </x:c>
      <x:c r="V12" s="180" t="n">
        <x:f>MIN(T12+U12,IF(T12&gt;0,IFERROR(INDEX(Inputs!$H$15:$H$24,MATCH(3,Inputs!$L$15:$L$24,0)),0),0))</x:f>
        <x:v>300</x:v>
      </x:c>
      <x:c r="W12" s="180" t="n">
        <x:f>MAX(0,T12+U12-V12)</x:f>
        <x:v>11482.544909399818</x:v>
      </x:c>
      <x:c r="X12" s="180" t="n">
        <x:f>MIN(W12,MAX(0,$G12-SUM(K12,Q12)))</x:f>
        <x:v>0</x:v>
      </x:c>
      <x:c r="Y12" s="180" t="n">
        <x:f>MAX(0,W12-X12)</x:f>
        <x:v>11482.544909399818</x:v>
      </x:c>
      <x:c r="Z12" s="180" t="n">
        <x:f>AE11</x:f>
        <x:v>0</x:v>
      </x:c>
      <x:c r="AA12" s="180" t="n">
        <x:f>IF(Z12&lt;=0,0,Z12*IFERROR(INDEX(Inputs!$E$15:$E$24,MATCH(4,Inputs!$L$15:$L$24,0)),0)/12)</x:f>
        <x:v>0</x:v>
      </x:c>
      <x:c r="AB12" s="180" t="n">
        <x:f>MIN(Z12+AA12,IF(Z12&gt;0,IFERROR(INDEX(Inputs!$H$15:$H$24,MATCH(4,Inputs!$L$15:$L$24,0)),0),0))</x:f>
        <x:v>0</x:v>
      </x:c>
      <x:c r="AC12" s="180" t="n">
        <x:f>MAX(0,Z12+AA12-AB12)</x:f>
        <x:v>0</x:v>
      </x:c>
      <x:c r="AD12" s="180" t="n">
        <x:f>MIN(AC12,MAX(0,$G12-SUM(K12,Q12,W12)))</x:f>
        <x:v>0</x:v>
      </x:c>
      <x:c r="AE12" s="180" t="n">
        <x:f>MAX(0,AC12-AD12)</x:f>
        <x:v>0</x:v>
      </x:c>
      <x:c r="AF12" s="180" t="n">
        <x:f>AK11</x:f>
        <x:v>0</x:v>
      </x:c>
      <x:c r="AG12" s="180" t="n">
        <x:f>IF(AF12&lt;=0,0,AF12*IFERROR(INDEX(Inputs!$E$15:$E$24,MATCH(5,Inputs!$L$15:$L$24,0)),0)/12)</x:f>
        <x:v>0</x:v>
      </x:c>
      <x:c r="AH12" s="180" t="n">
        <x:f>MIN(AF12+AG12,IF(AF12&gt;0,IFERROR(INDEX(Inputs!$H$15:$H$24,MATCH(5,Inputs!$L$15:$L$24,0)),0),0))</x:f>
        <x:v>0</x:v>
      </x:c>
      <x:c r="AI12" s="180" t="n">
        <x:f>MAX(0,AF12+AG12-AH12)</x:f>
        <x:v>0</x:v>
      </x:c>
      <x:c r="AJ12" s="180" t="n">
        <x:f>MIN(AI12,MAX(0,$G12-SUM(K12,Q12,W12,AC12)))</x:f>
        <x:v>0</x:v>
      </x:c>
      <x:c r="AK12" s="180" t="n">
        <x:f>MAX(0,AI12-AJ12)</x:f>
        <x:v>0</x:v>
      </x:c>
      <x:c r="AL12" s="180" t="n">
        <x:f>AQ11</x:f>
        <x:v>0</x:v>
      </x:c>
      <x:c r="AM12" s="180" t="n">
        <x:f>IF(AL12&lt;=0,0,AL12*IFERROR(INDEX(Inputs!$E$15:$E$24,MATCH(6,Inputs!$L$15:$L$24,0)),0)/12)</x:f>
        <x:v>0</x:v>
      </x:c>
      <x:c r="AN12" s="180" t="n">
        <x:f>MIN(AL12+AM12,IF(AL12&gt;0,IFERROR(INDEX(Inputs!$H$15:$H$24,MATCH(6,Inputs!$L$15:$L$24,0)),0),0))</x:f>
        <x:v>0</x:v>
      </x:c>
      <x:c r="AO12" s="180" t="n">
        <x:f>MAX(0,AL12+AM12-AN12)</x:f>
        <x:v>0</x:v>
      </x:c>
      <x:c r="AP12" s="180" t="n">
        <x:f>MIN(AO12,MAX(0,$G12-SUM(K12,Q12,W12,AC12,AI12)))</x:f>
        <x:v>0</x:v>
      </x:c>
      <x:c r="AQ12" s="180" t="n">
        <x:f>MAX(0,AO12-AP12)</x:f>
        <x:v>0</x:v>
      </x:c>
      <x:c r="AR12" s="180" t="n">
        <x:f>AW11</x:f>
        <x:v>0</x:v>
      </x:c>
      <x:c r="AS12" s="180" t="n">
        <x:f>IF(AR12&lt;=0,0,AR12*IFERROR(INDEX(Inputs!$E$15:$E$24,MATCH(7,Inputs!$L$15:$L$24,0)),0)/12)</x:f>
        <x:v>0</x:v>
      </x:c>
      <x:c r="AT12" s="180" t="n">
        <x:f>MIN(AR12+AS12,IF(AR12&gt;0,IFERROR(INDEX(Inputs!$H$15:$H$24,MATCH(7,Inputs!$L$15:$L$24,0)),0),0))</x:f>
        <x:v>0</x:v>
      </x:c>
      <x:c r="AU12" s="180" t="n">
        <x:f>MAX(0,AR12+AS12-AT12)</x:f>
        <x:v>0</x:v>
      </x:c>
      <x:c r="AV12" s="180" t="n">
        <x:f>MIN(AU12,MAX(0,$G12-SUM(K12,Q12,W12,AC12,AI12,AO12)))</x:f>
        <x:v>0</x:v>
      </x:c>
      <x:c r="AW12" s="180" t="n">
        <x:f>MAX(0,AU12-AV12)</x:f>
        <x:v>0</x:v>
      </x:c>
      <x:c r="AX12" s="180" t="n">
        <x:f>BC11</x:f>
        <x:v>0</x:v>
      </x:c>
      <x:c r="AY12" s="180" t="n">
        <x:f>IF(AX12&lt;=0,0,AX12*IFERROR(INDEX(Inputs!$E$15:$E$24,MATCH(8,Inputs!$L$15:$L$24,0)),0)/12)</x:f>
        <x:v>0</x:v>
      </x:c>
      <x:c r="AZ12" s="180" t="n">
        <x:f>MIN(AX12+AY12,IF(AX12&gt;0,IFERROR(INDEX(Inputs!$H$15:$H$24,MATCH(8,Inputs!$L$15:$L$24,0)),0),0))</x:f>
        <x:v>0</x:v>
      </x:c>
      <x:c r="BA12" s="180" t="n">
        <x:f>MAX(0,AX12+AY12-AZ12)</x:f>
        <x:v>0</x:v>
      </x:c>
      <x:c r="BB12" s="180" t="n">
        <x:f>MIN(BA12,MAX(0,$G12-SUM(K12,Q12,W12,AC12,AI12,AO12,AU12)))</x:f>
        <x:v>0</x:v>
      </x:c>
      <x:c r="BC12" s="180" t="n">
        <x:f>MAX(0,BA12-BB12)</x:f>
        <x:v>0</x:v>
      </x:c>
      <x:c r="BD12" s="180" t="n">
        <x:f>BI11</x:f>
        <x:v>0</x:v>
      </x:c>
      <x:c r="BE12" s="180" t="n">
        <x:f>IF(BD12&lt;=0,0,BD12*IFERROR(INDEX(Inputs!$E$15:$E$24,MATCH(9,Inputs!$L$15:$L$24,0)),0)/12)</x:f>
        <x:v>0</x:v>
      </x:c>
      <x:c r="BF12" s="180" t="n">
        <x:f>MIN(BD12+BE12,IF(BD12&gt;0,IFERROR(INDEX(Inputs!$H$15:$H$24,MATCH(9,Inputs!$L$15:$L$24,0)),0),0))</x:f>
        <x:v>0</x:v>
      </x:c>
      <x:c r="BG12" s="180" t="n">
        <x:f>MAX(0,BD12+BE12-BF12)</x:f>
        <x:v>0</x:v>
      </x:c>
      <x:c r="BH12" s="180" t="n">
        <x:f>MIN(BG12,MAX(0,$G12-SUM(K12,Q12,W12,AC12,AI12,AO12,AU12,BA12)))</x:f>
        <x:v>0</x:v>
      </x:c>
      <x:c r="BI12" s="180" t="n">
        <x:f>MAX(0,BG12-BH12)</x:f>
        <x:v>0</x:v>
      </x:c>
      <x:c r="BJ12" s="180" t="n">
        <x:f>BO11</x:f>
        <x:v>0</x:v>
      </x:c>
      <x:c r="BK12" s="180" t="n">
        <x:f>IF(BJ12&lt;=0,0,BJ12*IFERROR(INDEX(Inputs!$E$15:$E$24,MATCH(10,Inputs!$L$15:$L$24,0)),0)/12)</x:f>
        <x:v>0</x:v>
      </x:c>
      <x:c r="BL12" s="180" t="n">
        <x:f>MIN(BJ12+BK12,IF(BJ12&gt;0,IFERROR(INDEX(Inputs!$H$15:$H$24,MATCH(10,Inputs!$L$15:$L$24,0)),0),0))</x:f>
        <x:v>0</x:v>
      </x:c>
      <x:c r="BM12" s="180" t="n">
        <x:f>MAX(0,BJ12+BK12-BL12)</x:f>
        <x:v>0</x:v>
      </x:c>
      <x:c r="BN12" s="180" t="n">
        <x:f>MIN(BM12,MAX(0,$G12-SUM(K12,Q12,W12,AC12,AI12,AO12,AU12,BA12,BG12)))</x:f>
        <x:v>0</x:v>
      </x:c>
      <x:c r="BO12" s="192" t="n">
        <x:f>MAX(0,BM12-BN12)</x:f>
        <x:v>0</x:v>
      </x:c>
    </x:row>
    <x:row r="13">
      <x:c r="A13" s="191" t="n">
        <x:f>6</x:f>
        <x:v>6</x:v>
      </x:c>
      <x:c r="B13" s="178" t="n">
        <x:f>EDATE(Inputs!$B$4,A13-1)</x:f>
        <x:v>46371</x:v>
      </x:c>
      <x:c r="C13" s="182" t="n">
        <x:f>SUM(H13,N13,T13,Z13,AF13,AL13,AR13,AX13,BD13,BJ13)</x:f>
        <x:v>21226.17986903347</x:v>
      </x:c>
      <x:c r="D13" s="182" t="n">
        <x:f>SUM(I13,O13,U13,AA13,AG13,AM13,AS13,AY13,BE13,BK13)</x:f>
        <x:v>274.331258656192</x:v>
      </x:c>
      <x:c r="E13" s="182" t="n">
        <x:f>SUM(J13,P13,V13,AB13,AH13,AN13,AT13,AZ13,BF13,BL13)+SUM(L13,R13,X13,AD13,AJ13,AP13,AV13,BB13,BH13,BN13)</x:f>
        <x:v>1150</x:v>
      </x:c>
      <x:c r="F13" s="182" t="n">
        <x:f>SUM(M13,S13,Y13,AE13,AK13,AQ13,AW13,BC13,BI13,BO13)</x:f>
        <x:v>20350.511127689664</x:v>
      </x:c>
      <x:c r="G13" s="182" t="n">
        <x:f>MAX(0,Inputs!$B$12-SUM(J13,P13,V13,AB13,AH13,AN13,AT13,AZ13,BF13,BL13))</x:f>
        <x:v>250</x:v>
      </x:c>
      <x:c r="H13" s="180" t="n">
        <x:f>M12</x:f>
        <x:v>2120.317302241638</x:v>
      </x:c>
      <x:c r="I13" s="180" t="n">
        <x:f>IF(H13&lt;=0,0,H13*IFERROR(INDEX(Inputs!$E$15:$E$24,MATCH(1,Inputs!$L$15:$L$24,0)),0)/12)</x:f>
        <x:v>13.234313828158223</x:v>
      </x:c>
      <x:c r="J13" s="180" t="n">
        <x:f>MIN(H13+I13,IF(H13&gt;0,IFERROR(INDEX(Inputs!$H$15:$H$24,MATCH(1,Inputs!$L$15:$L$24,0)),0),0))</x:f>
        <x:v>350</x:v>
      </x:c>
      <x:c r="K13" s="180" t="n">
        <x:f>MAX(0,H13+I13-J13)</x:f>
        <x:v>1783.5516160697962</x:v>
      </x:c>
      <x:c r="L13" s="180" t="n">
        <x:f>MIN(K13,MAX(0,$G13-0))</x:f>
        <x:v>250</x:v>
      </x:c>
      <x:c r="M13" s="180" t="n">
        <x:f>MAX(0,K13-L13)</x:f>
        <x:v>1533.5516160697962</x:v>
      </x:c>
      <x:c r="N13" s="180" t="n">
        <x:f>S12</x:f>
        <x:v>7623.317657392013</x:v>
      </x:c>
      <x:c r="O13" s="180" t="n">
        <x:f>IF(N13&lt;=0,0,N13*IFERROR(INDEX(Inputs!$E$15:$E$24,MATCH(2,Inputs!$L$15:$L$24,0)),0)/12)</x:f>
        <x:v>69.81688421228185</x:v>
      </x:c>
      <x:c r="P13" s="180" t="n">
        <x:f>MIN(N13+O13,IF(N13&gt;0,IFERROR(INDEX(Inputs!$H$15:$H$24,MATCH(2,Inputs!$L$15:$L$24,0)),0),0))</x:f>
        <x:v>250</x:v>
      </x:c>
      <x:c r="Q13" s="180" t="n">
        <x:f>MAX(0,N13+O13-P13)</x:f>
        <x:v>7443.134541604295</x:v>
      </x:c>
      <x:c r="R13" s="180" t="n">
        <x:f>MIN(Q13,MAX(0,$G13-SUM(K13)))</x:f>
        <x:v>0</x:v>
      </x:c>
      <x:c r="S13" s="180" t="n">
        <x:f>MAX(0,Q13-R13)</x:f>
        <x:v>7443.134541604295</x:v>
      </x:c>
      <x:c r="T13" s="180" t="n">
        <x:f>Y12</x:f>
        <x:v>11482.544909399818</x:v>
      </x:c>
      <x:c r="U13" s="180" t="n">
        <x:f>IF(T13&lt;=0,0,T13*IFERROR(INDEX(Inputs!$E$15:$E$24,MATCH(3,Inputs!$L$15:$L$24,0)),0)/12)</x:f>
        <x:v>191.28006061575195</x:v>
      </x:c>
      <x:c r="V13" s="180" t="n">
        <x:f>MIN(T13+U13,IF(T13&gt;0,IFERROR(INDEX(Inputs!$H$15:$H$24,MATCH(3,Inputs!$L$15:$L$24,0)),0),0))</x:f>
        <x:v>300</x:v>
      </x:c>
      <x:c r="W13" s="180" t="n">
        <x:f>MAX(0,T13+U13-V13)</x:f>
        <x:v>11373.82497001557</x:v>
      </x:c>
      <x:c r="X13" s="180" t="n">
        <x:f>MIN(W13,MAX(0,$G13-SUM(K13,Q13)))</x:f>
        <x:v>0</x:v>
      </x:c>
      <x:c r="Y13" s="180" t="n">
        <x:f>MAX(0,W13-X13)</x:f>
        <x:v>11373.82497001557</x:v>
      </x:c>
      <x:c r="Z13" s="180" t="n">
        <x:f>AE12</x:f>
        <x:v>0</x:v>
      </x:c>
      <x:c r="AA13" s="180" t="n">
        <x:f>IF(Z13&lt;=0,0,Z13*IFERROR(INDEX(Inputs!$E$15:$E$24,MATCH(4,Inputs!$L$15:$L$24,0)),0)/12)</x:f>
        <x:v>0</x:v>
      </x:c>
      <x:c r="AB13" s="180" t="n">
        <x:f>MIN(Z13+AA13,IF(Z13&gt;0,IFERROR(INDEX(Inputs!$H$15:$H$24,MATCH(4,Inputs!$L$15:$L$24,0)),0),0))</x:f>
        <x:v>0</x:v>
      </x:c>
      <x:c r="AC13" s="180" t="n">
        <x:f>MAX(0,Z13+AA13-AB13)</x:f>
        <x:v>0</x:v>
      </x:c>
      <x:c r="AD13" s="180" t="n">
        <x:f>MIN(AC13,MAX(0,$G13-SUM(K13,Q13,W13)))</x:f>
        <x:v>0</x:v>
      </x:c>
      <x:c r="AE13" s="180" t="n">
        <x:f>MAX(0,AC13-AD13)</x:f>
        <x:v>0</x:v>
      </x:c>
      <x:c r="AF13" s="180" t="n">
        <x:f>AK12</x:f>
        <x:v>0</x:v>
      </x:c>
      <x:c r="AG13" s="180" t="n">
        <x:f>IF(AF13&lt;=0,0,AF13*IFERROR(INDEX(Inputs!$E$15:$E$24,MATCH(5,Inputs!$L$15:$L$24,0)),0)/12)</x:f>
        <x:v>0</x:v>
      </x:c>
      <x:c r="AH13" s="180" t="n">
        <x:f>MIN(AF13+AG13,IF(AF13&gt;0,IFERROR(INDEX(Inputs!$H$15:$H$24,MATCH(5,Inputs!$L$15:$L$24,0)),0),0))</x:f>
        <x:v>0</x:v>
      </x:c>
      <x:c r="AI13" s="180" t="n">
        <x:f>MAX(0,AF13+AG13-AH13)</x:f>
        <x:v>0</x:v>
      </x:c>
      <x:c r="AJ13" s="180" t="n">
        <x:f>MIN(AI13,MAX(0,$G13-SUM(K13,Q13,W13,AC13)))</x:f>
        <x:v>0</x:v>
      </x:c>
      <x:c r="AK13" s="180" t="n">
        <x:f>MAX(0,AI13-AJ13)</x:f>
        <x:v>0</x:v>
      </x:c>
      <x:c r="AL13" s="180" t="n">
        <x:f>AQ12</x:f>
        <x:v>0</x:v>
      </x:c>
      <x:c r="AM13" s="180" t="n">
        <x:f>IF(AL13&lt;=0,0,AL13*IFERROR(INDEX(Inputs!$E$15:$E$24,MATCH(6,Inputs!$L$15:$L$24,0)),0)/12)</x:f>
        <x:v>0</x:v>
      </x:c>
      <x:c r="AN13" s="180" t="n">
        <x:f>MIN(AL13+AM13,IF(AL13&gt;0,IFERROR(INDEX(Inputs!$H$15:$H$24,MATCH(6,Inputs!$L$15:$L$24,0)),0),0))</x:f>
        <x:v>0</x:v>
      </x:c>
      <x:c r="AO13" s="180" t="n">
        <x:f>MAX(0,AL13+AM13-AN13)</x:f>
        <x:v>0</x:v>
      </x:c>
      <x:c r="AP13" s="180" t="n">
        <x:f>MIN(AO13,MAX(0,$G13-SUM(K13,Q13,W13,AC13,AI13)))</x:f>
        <x:v>0</x:v>
      </x:c>
      <x:c r="AQ13" s="180" t="n">
        <x:f>MAX(0,AO13-AP13)</x:f>
        <x:v>0</x:v>
      </x:c>
      <x:c r="AR13" s="180" t="n">
        <x:f>AW12</x:f>
        <x:v>0</x:v>
      </x:c>
      <x:c r="AS13" s="180" t="n">
        <x:f>IF(AR13&lt;=0,0,AR13*IFERROR(INDEX(Inputs!$E$15:$E$24,MATCH(7,Inputs!$L$15:$L$24,0)),0)/12)</x:f>
        <x:v>0</x:v>
      </x:c>
      <x:c r="AT13" s="180" t="n">
        <x:f>MIN(AR13+AS13,IF(AR13&gt;0,IFERROR(INDEX(Inputs!$H$15:$H$24,MATCH(7,Inputs!$L$15:$L$24,0)),0),0))</x:f>
        <x:v>0</x:v>
      </x:c>
      <x:c r="AU13" s="180" t="n">
        <x:f>MAX(0,AR13+AS13-AT13)</x:f>
        <x:v>0</x:v>
      </x:c>
      <x:c r="AV13" s="180" t="n">
        <x:f>MIN(AU13,MAX(0,$G13-SUM(K13,Q13,W13,AC13,AI13,AO13)))</x:f>
        <x:v>0</x:v>
      </x:c>
      <x:c r="AW13" s="180" t="n">
        <x:f>MAX(0,AU13-AV13)</x:f>
        <x:v>0</x:v>
      </x:c>
      <x:c r="AX13" s="180" t="n">
        <x:f>BC12</x:f>
        <x:v>0</x:v>
      </x:c>
      <x:c r="AY13" s="180" t="n">
        <x:f>IF(AX13&lt;=0,0,AX13*IFERROR(INDEX(Inputs!$E$15:$E$24,MATCH(8,Inputs!$L$15:$L$24,0)),0)/12)</x:f>
        <x:v>0</x:v>
      </x:c>
      <x:c r="AZ13" s="180" t="n">
        <x:f>MIN(AX13+AY13,IF(AX13&gt;0,IFERROR(INDEX(Inputs!$H$15:$H$24,MATCH(8,Inputs!$L$15:$L$24,0)),0),0))</x:f>
        <x:v>0</x:v>
      </x:c>
      <x:c r="BA13" s="180" t="n">
        <x:f>MAX(0,AX13+AY13-AZ13)</x:f>
        <x:v>0</x:v>
      </x:c>
      <x:c r="BB13" s="180" t="n">
        <x:f>MIN(BA13,MAX(0,$G13-SUM(K13,Q13,W13,AC13,AI13,AO13,AU13)))</x:f>
        <x:v>0</x:v>
      </x:c>
      <x:c r="BC13" s="180" t="n">
        <x:f>MAX(0,BA13-BB13)</x:f>
        <x:v>0</x:v>
      </x:c>
      <x:c r="BD13" s="180" t="n">
        <x:f>BI12</x:f>
        <x:v>0</x:v>
      </x:c>
      <x:c r="BE13" s="180" t="n">
        <x:f>IF(BD13&lt;=0,0,BD13*IFERROR(INDEX(Inputs!$E$15:$E$24,MATCH(9,Inputs!$L$15:$L$24,0)),0)/12)</x:f>
        <x:v>0</x:v>
      </x:c>
      <x:c r="BF13" s="180" t="n">
        <x:f>MIN(BD13+BE13,IF(BD13&gt;0,IFERROR(INDEX(Inputs!$H$15:$H$24,MATCH(9,Inputs!$L$15:$L$24,0)),0),0))</x:f>
        <x:v>0</x:v>
      </x:c>
      <x:c r="BG13" s="180" t="n">
        <x:f>MAX(0,BD13+BE13-BF13)</x:f>
        <x:v>0</x:v>
      </x:c>
      <x:c r="BH13" s="180" t="n">
        <x:f>MIN(BG13,MAX(0,$G13-SUM(K13,Q13,W13,AC13,AI13,AO13,AU13,BA13)))</x:f>
        <x:v>0</x:v>
      </x:c>
      <x:c r="BI13" s="180" t="n">
        <x:f>MAX(0,BG13-BH13)</x:f>
        <x:v>0</x:v>
      </x:c>
      <x:c r="BJ13" s="180" t="n">
        <x:f>BO12</x:f>
        <x:v>0</x:v>
      </x:c>
      <x:c r="BK13" s="180" t="n">
        <x:f>IF(BJ13&lt;=0,0,BJ13*IFERROR(INDEX(Inputs!$E$15:$E$24,MATCH(10,Inputs!$L$15:$L$24,0)),0)/12)</x:f>
        <x:v>0</x:v>
      </x:c>
      <x:c r="BL13" s="180" t="n">
        <x:f>MIN(BJ13+BK13,IF(BJ13&gt;0,IFERROR(INDEX(Inputs!$H$15:$H$24,MATCH(10,Inputs!$L$15:$L$24,0)),0),0))</x:f>
        <x:v>0</x:v>
      </x:c>
      <x:c r="BM13" s="180" t="n">
        <x:f>MAX(0,BJ13+BK13-BL13)</x:f>
        <x:v>0</x:v>
      </x:c>
      <x:c r="BN13" s="180" t="n">
        <x:f>MIN(BM13,MAX(0,$G13-SUM(K13,Q13,W13,AC13,AI13,AO13,AU13,BA13,BG13)))</x:f>
        <x:v>0</x:v>
      </x:c>
      <x:c r="BO13" s="192" t="n">
        <x:f>MAX(0,BM13-BN13)</x:f>
        <x:v>0</x:v>
      </x:c>
    </x:row>
    <x:row r="14">
      <x:c r="A14" s="191" t="n">
        <x:f>7</x:f>
        <x:v>7</x:v>
      </x:c>
      <x:c r="B14" s="178" t="n">
        <x:f>EDATE(Inputs!$B$4,A14-1)</x:f>
        <x:v>46402</x:v>
      </x:c>
      <x:c r="C14" s="182" t="n">
        <x:f>SUM(H14,N14,T14,Z14,AF14,AL14,AR14,AX14,BD14,BJ14)</x:f>
        <x:v>20350.511127689664</x:v>
      </x:c>
      <x:c r="D14" s="182" t="n">
        <x:f>SUM(I14,O14,U14,AA14,AG14,AM14,AS14,AY14,BE14,BK14)</x:f>
        <x:v>267.2075928060043</x:v>
      </x:c>
      <x:c r="E14" s="182" t="n">
        <x:f>SUM(J14,P14,V14,AB14,AH14,AN14,AT14,AZ14,BF14,BL14)+SUM(L14,R14,X14,AD14,AJ14,AP14,AV14,BB14,BH14,BN14)</x:f>
        <x:v>1150</x:v>
      </x:c>
      <x:c r="F14" s="182" t="n">
        <x:f>SUM(M14,S14,Y14,AE14,AK14,AQ14,AW14,BC14,BI14,BO14)</x:f>
        <x:v>19467.718720495664</x:v>
      </x:c>
      <x:c r="G14" s="182" t="n">
        <x:f>MAX(0,Inputs!$B$12-SUM(J14,P14,V14,AB14,AH14,AN14,AT14,AZ14,BF14,BL14))</x:f>
        <x:v>250</x:v>
      </x:c>
      <x:c r="H14" s="180" t="n">
        <x:f>M13</x:f>
        <x:v>1533.5516160697962</x:v>
      </x:c>
      <x:c r="I14" s="180" t="n">
        <x:f>IF(H14&lt;=0,0,H14*IFERROR(INDEX(Inputs!$E$15:$E$24,MATCH(1,Inputs!$L$15:$L$24,0)),0)/12)</x:f>
        <x:v>9.571918003635643</x:v>
      </x:c>
      <x:c r="J14" s="180" t="n">
        <x:f>MIN(H14+I14,IF(H14&gt;0,IFERROR(INDEX(Inputs!$H$15:$H$24,MATCH(1,Inputs!$L$15:$L$24,0)),0),0))</x:f>
        <x:v>350</x:v>
      </x:c>
      <x:c r="K14" s="180" t="n">
        <x:f>MAX(0,H14+I14-J14)</x:f>
        <x:v>1193.1235340734318</x:v>
      </x:c>
      <x:c r="L14" s="180" t="n">
        <x:f>MIN(K14,MAX(0,$G14-0))</x:f>
        <x:v>250</x:v>
      </x:c>
      <x:c r="M14" s="180" t="n">
        <x:f>MAX(0,K14-L14)</x:f>
        <x:v>943.1235340734318</x:v>
      </x:c>
      <x:c r="N14" s="180" t="n">
        <x:f>S13</x:f>
        <x:v>7443.134541604295</x:v>
      </x:c>
      <x:c r="O14" s="180" t="n">
        <x:f>IF(N14&lt;=0,0,N14*IFERROR(INDEX(Inputs!$E$15:$E$24,MATCH(2,Inputs!$L$15:$L$24,0)),0)/12)</x:f>
        <x:v>68.16670717685933</x:v>
      </x:c>
      <x:c r="P14" s="180" t="n">
        <x:f>MIN(N14+O14,IF(N14&gt;0,IFERROR(INDEX(Inputs!$H$15:$H$24,MATCH(2,Inputs!$L$15:$L$24,0)),0),0))</x:f>
        <x:v>250</x:v>
      </x:c>
      <x:c r="Q14" s="180" t="n">
        <x:f>MAX(0,N14+O14-P14)</x:f>
        <x:v>7261.301248781155</x:v>
      </x:c>
      <x:c r="R14" s="180" t="n">
        <x:f>MIN(Q14,MAX(0,$G14-SUM(K14)))</x:f>
        <x:v>0</x:v>
      </x:c>
      <x:c r="S14" s="180" t="n">
        <x:f>MAX(0,Q14-R14)</x:f>
        <x:v>7261.301248781155</x:v>
      </x:c>
      <x:c r="T14" s="180" t="n">
        <x:f>Y13</x:f>
        <x:v>11373.82497001557</x:v>
      </x:c>
      <x:c r="U14" s="180" t="n">
        <x:f>IF(T14&lt;=0,0,T14*IFERROR(INDEX(Inputs!$E$15:$E$24,MATCH(3,Inputs!$L$15:$L$24,0)),0)/12)</x:f>
        <x:v>189.46896762550935</x:v>
      </x:c>
      <x:c r="V14" s="180" t="n">
        <x:f>MIN(T14+U14,IF(T14&gt;0,IFERROR(INDEX(Inputs!$H$15:$H$24,MATCH(3,Inputs!$L$15:$L$24,0)),0),0))</x:f>
        <x:v>300</x:v>
      </x:c>
      <x:c r="W14" s="180" t="n">
        <x:f>MAX(0,T14+U14-V14)</x:f>
        <x:v>11263.29393764108</x:v>
      </x:c>
      <x:c r="X14" s="180" t="n">
        <x:f>MIN(W14,MAX(0,$G14-SUM(K14,Q14)))</x:f>
        <x:v>0</x:v>
      </x:c>
      <x:c r="Y14" s="180" t="n">
        <x:f>MAX(0,W14-X14)</x:f>
        <x:v>11263.29393764108</x:v>
      </x:c>
      <x:c r="Z14" s="180" t="n">
        <x:f>AE13</x:f>
        <x:v>0</x:v>
      </x:c>
      <x:c r="AA14" s="180" t="n">
        <x:f>IF(Z14&lt;=0,0,Z14*IFERROR(INDEX(Inputs!$E$15:$E$24,MATCH(4,Inputs!$L$15:$L$24,0)),0)/12)</x:f>
        <x:v>0</x:v>
      </x:c>
      <x:c r="AB14" s="180" t="n">
        <x:f>MIN(Z14+AA14,IF(Z14&gt;0,IFERROR(INDEX(Inputs!$H$15:$H$24,MATCH(4,Inputs!$L$15:$L$24,0)),0),0))</x:f>
        <x:v>0</x:v>
      </x:c>
      <x:c r="AC14" s="180" t="n">
        <x:f>MAX(0,Z14+AA14-AB14)</x:f>
        <x:v>0</x:v>
      </x:c>
      <x:c r="AD14" s="180" t="n">
        <x:f>MIN(AC14,MAX(0,$G14-SUM(K14,Q14,W14)))</x:f>
        <x:v>0</x:v>
      </x:c>
      <x:c r="AE14" s="180" t="n">
        <x:f>MAX(0,AC14-AD14)</x:f>
        <x:v>0</x:v>
      </x:c>
      <x:c r="AF14" s="180" t="n">
        <x:f>AK13</x:f>
        <x:v>0</x:v>
      </x:c>
      <x:c r="AG14" s="180" t="n">
        <x:f>IF(AF14&lt;=0,0,AF14*IFERROR(INDEX(Inputs!$E$15:$E$24,MATCH(5,Inputs!$L$15:$L$24,0)),0)/12)</x:f>
        <x:v>0</x:v>
      </x:c>
      <x:c r="AH14" s="180" t="n">
        <x:f>MIN(AF14+AG14,IF(AF14&gt;0,IFERROR(INDEX(Inputs!$H$15:$H$24,MATCH(5,Inputs!$L$15:$L$24,0)),0),0))</x:f>
        <x:v>0</x:v>
      </x:c>
      <x:c r="AI14" s="180" t="n">
        <x:f>MAX(0,AF14+AG14-AH14)</x:f>
        <x:v>0</x:v>
      </x:c>
      <x:c r="AJ14" s="180" t="n">
        <x:f>MIN(AI14,MAX(0,$G14-SUM(K14,Q14,W14,AC14)))</x:f>
        <x:v>0</x:v>
      </x:c>
      <x:c r="AK14" s="180" t="n">
        <x:f>MAX(0,AI14-AJ14)</x:f>
        <x:v>0</x:v>
      </x:c>
      <x:c r="AL14" s="180" t="n">
        <x:f>AQ13</x:f>
        <x:v>0</x:v>
      </x:c>
      <x:c r="AM14" s="180" t="n">
        <x:f>IF(AL14&lt;=0,0,AL14*IFERROR(INDEX(Inputs!$E$15:$E$24,MATCH(6,Inputs!$L$15:$L$24,0)),0)/12)</x:f>
        <x:v>0</x:v>
      </x:c>
      <x:c r="AN14" s="180" t="n">
        <x:f>MIN(AL14+AM14,IF(AL14&gt;0,IFERROR(INDEX(Inputs!$H$15:$H$24,MATCH(6,Inputs!$L$15:$L$24,0)),0),0))</x:f>
        <x:v>0</x:v>
      </x:c>
      <x:c r="AO14" s="180" t="n">
        <x:f>MAX(0,AL14+AM14-AN14)</x:f>
        <x:v>0</x:v>
      </x:c>
      <x:c r="AP14" s="180" t="n">
        <x:f>MIN(AO14,MAX(0,$G14-SUM(K14,Q14,W14,AC14,AI14)))</x:f>
        <x:v>0</x:v>
      </x:c>
      <x:c r="AQ14" s="180" t="n">
        <x:f>MAX(0,AO14-AP14)</x:f>
        <x:v>0</x:v>
      </x:c>
      <x:c r="AR14" s="180" t="n">
        <x:f>AW13</x:f>
        <x:v>0</x:v>
      </x:c>
      <x:c r="AS14" s="180" t="n">
        <x:f>IF(AR14&lt;=0,0,AR14*IFERROR(INDEX(Inputs!$E$15:$E$24,MATCH(7,Inputs!$L$15:$L$24,0)),0)/12)</x:f>
        <x:v>0</x:v>
      </x:c>
      <x:c r="AT14" s="180" t="n">
        <x:f>MIN(AR14+AS14,IF(AR14&gt;0,IFERROR(INDEX(Inputs!$H$15:$H$24,MATCH(7,Inputs!$L$15:$L$24,0)),0),0))</x:f>
        <x:v>0</x:v>
      </x:c>
      <x:c r="AU14" s="180" t="n">
        <x:f>MAX(0,AR14+AS14-AT14)</x:f>
        <x:v>0</x:v>
      </x:c>
      <x:c r="AV14" s="180" t="n">
        <x:f>MIN(AU14,MAX(0,$G14-SUM(K14,Q14,W14,AC14,AI14,AO14)))</x:f>
        <x:v>0</x:v>
      </x:c>
      <x:c r="AW14" s="180" t="n">
        <x:f>MAX(0,AU14-AV14)</x:f>
        <x:v>0</x:v>
      </x:c>
      <x:c r="AX14" s="180" t="n">
        <x:f>BC13</x:f>
        <x:v>0</x:v>
      </x:c>
      <x:c r="AY14" s="180" t="n">
        <x:f>IF(AX14&lt;=0,0,AX14*IFERROR(INDEX(Inputs!$E$15:$E$24,MATCH(8,Inputs!$L$15:$L$24,0)),0)/12)</x:f>
        <x:v>0</x:v>
      </x:c>
      <x:c r="AZ14" s="180" t="n">
        <x:f>MIN(AX14+AY14,IF(AX14&gt;0,IFERROR(INDEX(Inputs!$H$15:$H$24,MATCH(8,Inputs!$L$15:$L$24,0)),0),0))</x:f>
        <x:v>0</x:v>
      </x:c>
      <x:c r="BA14" s="180" t="n">
        <x:f>MAX(0,AX14+AY14-AZ14)</x:f>
        <x:v>0</x:v>
      </x:c>
      <x:c r="BB14" s="180" t="n">
        <x:f>MIN(BA14,MAX(0,$G14-SUM(K14,Q14,W14,AC14,AI14,AO14,AU14)))</x:f>
        <x:v>0</x:v>
      </x:c>
      <x:c r="BC14" s="180" t="n">
        <x:f>MAX(0,BA14-BB14)</x:f>
        <x:v>0</x:v>
      </x:c>
      <x:c r="BD14" s="180" t="n">
        <x:f>BI13</x:f>
        <x:v>0</x:v>
      </x:c>
      <x:c r="BE14" s="180" t="n">
        <x:f>IF(BD14&lt;=0,0,BD14*IFERROR(INDEX(Inputs!$E$15:$E$24,MATCH(9,Inputs!$L$15:$L$24,0)),0)/12)</x:f>
        <x:v>0</x:v>
      </x:c>
      <x:c r="BF14" s="180" t="n">
        <x:f>MIN(BD14+BE14,IF(BD14&gt;0,IFERROR(INDEX(Inputs!$H$15:$H$24,MATCH(9,Inputs!$L$15:$L$24,0)),0),0))</x:f>
        <x:v>0</x:v>
      </x:c>
      <x:c r="BG14" s="180" t="n">
        <x:f>MAX(0,BD14+BE14-BF14)</x:f>
        <x:v>0</x:v>
      </x:c>
      <x:c r="BH14" s="180" t="n">
        <x:f>MIN(BG14,MAX(0,$G14-SUM(K14,Q14,W14,AC14,AI14,AO14,AU14,BA14)))</x:f>
        <x:v>0</x:v>
      </x:c>
      <x:c r="BI14" s="180" t="n">
        <x:f>MAX(0,BG14-BH14)</x:f>
        <x:v>0</x:v>
      </x:c>
      <x:c r="BJ14" s="180" t="n">
        <x:f>BO13</x:f>
        <x:v>0</x:v>
      </x:c>
      <x:c r="BK14" s="180" t="n">
        <x:f>IF(BJ14&lt;=0,0,BJ14*IFERROR(INDEX(Inputs!$E$15:$E$24,MATCH(10,Inputs!$L$15:$L$24,0)),0)/12)</x:f>
        <x:v>0</x:v>
      </x:c>
      <x:c r="BL14" s="180" t="n">
        <x:f>MIN(BJ14+BK14,IF(BJ14&gt;0,IFERROR(INDEX(Inputs!$H$15:$H$24,MATCH(10,Inputs!$L$15:$L$24,0)),0),0))</x:f>
        <x:v>0</x:v>
      </x:c>
      <x:c r="BM14" s="180" t="n">
        <x:f>MAX(0,BJ14+BK14-BL14)</x:f>
        <x:v>0</x:v>
      </x:c>
      <x:c r="BN14" s="180" t="n">
        <x:f>MIN(BM14,MAX(0,$G14-SUM(K14,Q14,W14,AC14,AI14,AO14,AU14,BA14,BG14)))</x:f>
        <x:v>0</x:v>
      </x:c>
      <x:c r="BO14" s="192" t="n">
        <x:f>MAX(0,BM14-BN14)</x:f>
        <x:v>0</x:v>
      </x:c>
    </x:row>
    <x:row r="15">
      <x:c r="A15" s="191" t="n">
        <x:f>8</x:f>
        <x:v>8</x:v>
      </x:c>
      <x:c r="B15" s="178" t="n">
        <x:f>EDATE(Inputs!$B$4,A15-1)</x:f>
        <x:v>46433</x:v>
      </x:c>
      <x:c r="C15" s="182" t="n">
        <x:f>SUM(H15,N15,T15,Z15,AF15,AL15,AR15,AX15,BD15,BJ15)</x:f>
        <x:v>19467.718720495664</x:v>
      </x:c>
      <x:c r="D15" s="182" t="n">
        <x:f>SUM(I15,O15,U15,AA15,AG15,AM15,AS15,AY15,BE15,BK15)</x:f>
        <x:v>260.01578483980006</x:v>
      </x:c>
      <x:c r="E15" s="182" t="n">
        <x:f>SUM(J15,P15,V15,AB15,AH15,AN15,AT15,AZ15,BF15,BL15)+SUM(L15,R15,X15,AD15,AJ15,AP15,AV15,BB15,BH15,BN15)</x:f>
        <x:v>1150</x:v>
      </x:c>
      <x:c r="F15" s="182" t="n">
        <x:f>SUM(M15,S15,Y15,AE15,AK15,AQ15,AW15,BC15,BI15,BO15)</x:f>
        <x:v>18577.734505335466</x:v>
      </x:c>
      <x:c r="G15" s="182" t="n">
        <x:f>MAX(0,Inputs!$B$12-SUM(J15,P15,V15,AB15,AH15,AN15,AT15,AZ15,BF15,BL15))</x:f>
        <x:v>250</x:v>
      </x:c>
      <x:c r="H15" s="180" t="n">
        <x:f>M14</x:f>
        <x:v>943.1235340734318</x:v>
      </x:c>
      <x:c r="I15" s="180" t="n">
        <x:f>IF(H15&lt;=0,0,H15*IFERROR(INDEX(Inputs!$E$15:$E$24,MATCH(1,Inputs!$L$15:$L$24,0)),0)/12)</x:f>
        <x:v>5.886662725175003</x:v>
      </x:c>
      <x:c r="J15" s="180" t="n">
        <x:f>MIN(H15+I15,IF(H15&gt;0,IFERROR(INDEX(Inputs!$H$15:$H$24,MATCH(1,Inputs!$L$15:$L$24,0)),0),0))</x:f>
        <x:v>350</x:v>
      </x:c>
      <x:c r="K15" s="180" t="n">
        <x:f>MAX(0,H15+I15-J15)</x:f>
        <x:v>599.0101967986068</x:v>
      </x:c>
      <x:c r="L15" s="180" t="n">
        <x:f>MIN(K15,MAX(0,$G15-0))</x:f>
        <x:v>250</x:v>
      </x:c>
      <x:c r="M15" s="180" t="n">
        <x:f>MAX(0,K15-L15)</x:f>
        <x:v>349.0101967986068</x:v>
      </x:c>
      <x:c r="N15" s="180" t="n">
        <x:f>S14</x:f>
        <x:v>7261.301248781155</x:v>
      </x:c>
      <x:c r="O15" s="180" t="n">
        <x:f>IF(N15&lt;=0,0,N15*IFERROR(INDEX(Inputs!$E$15:$E$24,MATCH(2,Inputs!$L$15:$L$24,0)),0)/12)</x:f>
        <x:v>66.5014172700874</x:v>
      </x:c>
      <x:c r="P15" s="180" t="n">
        <x:f>MIN(N15+O15,IF(N15&gt;0,IFERROR(INDEX(Inputs!$H$15:$H$24,MATCH(2,Inputs!$L$15:$L$24,0)),0),0))</x:f>
        <x:v>250</x:v>
      </x:c>
      <x:c r="Q15" s="180" t="n">
        <x:f>MAX(0,N15+O15-P15)</x:f>
        <x:v>7077.802666051242</x:v>
      </x:c>
      <x:c r="R15" s="180" t="n">
        <x:f>MIN(Q15,MAX(0,$G15-SUM(K15)))</x:f>
        <x:v>0</x:v>
      </x:c>
      <x:c r="S15" s="180" t="n">
        <x:f>MAX(0,Q15-R15)</x:f>
        <x:v>7077.802666051242</x:v>
      </x:c>
      <x:c r="T15" s="180" t="n">
        <x:f>Y14</x:f>
        <x:v>11263.29393764108</x:v>
      </x:c>
      <x:c r="U15" s="180" t="n">
        <x:f>IF(T15&lt;=0,0,T15*IFERROR(INDEX(Inputs!$E$15:$E$24,MATCH(3,Inputs!$L$15:$L$24,0)),0)/12)</x:f>
        <x:v>187.62770484453765</x:v>
      </x:c>
      <x:c r="V15" s="180" t="n">
        <x:f>MIN(T15+U15,IF(T15&gt;0,IFERROR(INDEX(Inputs!$H$15:$H$24,MATCH(3,Inputs!$L$15:$L$24,0)),0),0))</x:f>
        <x:v>300</x:v>
      </x:c>
      <x:c r="W15" s="180" t="n">
        <x:f>MAX(0,T15+U15-V15)</x:f>
        <x:v>11150.921642485617</x:v>
      </x:c>
      <x:c r="X15" s="180" t="n">
        <x:f>MIN(W15,MAX(0,$G15-SUM(K15,Q15)))</x:f>
        <x:v>0</x:v>
      </x:c>
      <x:c r="Y15" s="180" t="n">
        <x:f>MAX(0,W15-X15)</x:f>
        <x:v>11150.921642485617</x:v>
      </x:c>
      <x:c r="Z15" s="180" t="n">
        <x:f>AE14</x:f>
        <x:v>0</x:v>
      </x:c>
      <x:c r="AA15" s="180" t="n">
        <x:f>IF(Z15&lt;=0,0,Z15*IFERROR(INDEX(Inputs!$E$15:$E$24,MATCH(4,Inputs!$L$15:$L$24,0)),0)/12)</x:f>
        <x:v>0</x:v>
      </x:c>
      <x:c r="AB15" s="180" t="n">
        <x:f>MIN(Z15+AA15,IF(Z15&gt;0,IFERROR(INDEX(Inputs!$H$15:$H$24,MATCH(4,Inputs!$L$15:$L$24,0)),0),0))</x:f>
        <x:v>0</x:v>
      </x:c>
      <x:c r="AC15" s="180" t="n">
        <x:f>MAX(0,Z15+AA15-AB15)</x:f>
        <x:v>0</x:v>
      </x:c>
      <x:c r="AD15" s="180" t="n">
        <x:f>MIN(AC15,MAX(0,$G15-SUM(K15,Q15,W15)))</x:f>
        <x:v>0</x:v>
      </x:c>
      <x:c r="AE15" s="180" t="n">
        <x:f>MAX(0,AC15-AD15)</x:f>
        <x:v>0</x:v>
      </x:c>
      <x:c r="AF15" s="180" t="n">
        <x:f>AK14</x:f>
        <x:v>0</x:v>
      </x:c>
      <x:c r="AG15" s="180" t="n">
        <x:f>IF(AF15&lt;=0,0,AF15*IFERROR(INDEX(Inputs!$E$15:$E$24,MATCH(5,Inputs!$L$15:$L$24,0)),0)/12)</x:f>
        <x:v>0</x:v>
      </x:c>
      <x:c r="AH15" s="180" t="n">
        <x:f>MIN(AF15+AG15,IF(AF15&gt;0,IFERROR(INDEX(Inputs!$H$15:$H$24,MATCH(5,Inputs!$L$15:$L$24,0)),0),0))</x:f>
        <x:v>0</x:v>
      </x:c>
      <x:c r="AI15" s="180" t="n">
        <x:f>MAX(0,AF15+AG15-AH15)</x:f>
        <x:v>0</x:v>
      </x:c>
      <x:c r="AJ15" s="180" t="n">
        <x:f>MIN(AI15,MAX(0,$G15-SUM(K15,Q15,W15,AC15)))</x:f>
        <x:v>0</x:v>
      </x:c>
      <x:c r="AK15" s="180" t="n">
        <x:f>MAX(0,AI15-AJ15)</x:f>
        <x:v>0</x:v>
      </x:c>
      <x:c r="AL15" s="180" t="n">
        <x:f>AQ14</x:f>
        <x:v>0</x:v>
      </x:c>
      <x:c r="AM15" s="180" t="n">
        <x:f>IF(AL15&lt;=0,0,AL15*IFERROR(INDEX(Inputs!$E$15:$E$24,MATCH(6,Inputs!$L$15:$L$24,0)),0)/12)</x:f>
        <x:v>0</x:v>
      </x:c>
      <x:c r="AN15" s="180" t="n">
        <x:f>MIN(AL15+AM15,IF(AL15&gt;0,IFERROR(INDEX(Inputs!$H$15:$H$24,MATCH(6,Inputs!$L$15:$L$24,0)),0),0))</x:f>
        <x:v>0</x:v>
      </x:c>
      <x:c r="AO15" s="180" t="n">
        <x:f>MAX(0,AL15+AM15-AN15)</x:f>
        <x:v>0</x:v>
      </x:c>
      <x:c r="AP15" s="180" t="n">
        <x:f>MIN(AO15,MAX(0,$G15-SUM(K15,Q15,W15,AC15,AI15)))</x:f>
        <x:v>0</x:v>
      </x:c>
      <x:c r="AQ15" s="180" t="n">
        <x:f>MAX(0,AO15-AP15)</x:f>
        <x:v>0</x:v>
      </x:c>
      <x:c r="AR15" s="180" t="n">
        <x:f>AW14</x:f>
        <x:v>0</x:v>
      </x:c>
      <x:c r="AS15" s="180" t="n">
        <x:f>IF(AR15&lt;=0,0,AR15*IFERROR(INDEX(Inputs!$E$15:$E$24,MATCH(7,Inputs!$L$15:$L$24,0)),0)/12)</x:f>
        <x:v>0</x:v>
      </x:c>
      <x:c r="AT15" s="180" t="n">
        <x:f>MIN(AR15+AS15,IF(AR15&gt;0,IFERROR(INDEX(Inputs!$H$15:$H$24,MATCH(7,Inputs!$L$15:$L$24,0)),0),0))</x:f>
        <x:v>0</x:v>
      </x:c>
      <x:c r="AU15" s="180" t="n">
        <x:f>MAX(0,AR15+AS15-AT15)</x:f>
        <x:v>0</x:v>
      </x:c>
      <x:c r="AV15" s="180" t="n">
        <x:f>MIN(AU15,MAX(0,$G15-SUM(K15,Q15,W15,AC15,AI15,AO15)))</x:f>
        <x:v>0</x:v>
      </x:c>
      <x:c r="AW15" s="180" t="n">
        <x:f>MAX(0,AU15-AV15)</x:f>
        <x:v>0</x:v>
      </x:c>
      <x:c r="AX15" s="180" t="n">
        <x:f>BC14</x:f>
        <x:v>0</x:v>
      </x:c>
      <x:c r="AY15" s="180" t="n">
        <x:f>IF(AX15&lt;=0,0,AX15*IFERROR(INDEX(Inputs!$E$15:$E$24,MATCH(8,Inputs!$L$15:$L$24,0)),0)/12)</x:f>
        <x:v>0</x:v>
      </x:c>
      <x:c r="AZ15" s="180" t="n">
        <x:f>MIN(AX15+AY15,IF(AX15&gt;0,IFERROR(INDEX(Inputs!$H$15:$H$24,MATCH(8,Inputs!$L$15:$L$24,0)),0),0))</x:f>
        <x:v>0</x:v>
      </x:c>
      <x:c r="BA15" s="180" t="n">
        <x:f>MAX(0,AX15+AY15-AZ15)</x:f>
        <x:v>0</x:v>
      </x:c>
      <x:c r="BB15" s="180" t="n">
        <x:f>MIN(BA15,MAX(0,$G15-SUM(K15,Q15,W15,AC15,AI15,AO15,AU15)))</x:f>
        <x:v>0</x:v>
      </x:c>
      <x:c r="BC15" s="180" t="n">
        <x:f>MAX(0,BA15-BB15)</x:f>
        <x:v>0</x:v>
      </x:c>
      <x:c r="BD15" s="180" t="n">
        <x:f>BI14</x:f>
        <x:v>0</x:v>
      </x:c>
      <x:c r="BE15" s="180" t="n">
        <x:f>IF(BD15&lt;=0,0,BD15*IFERROR(INDEX(Inputs!$E$15:$E$24,MATCH(9,Inputs!$L$15:$L$24,0)),0)/12)</x:f>
        <x:v>0</x:v>
      </x:c>
      <x:c r="BF15" s="180" t="n">
        <x:f>MIN(BD15+BE15,IF(BD15&gt;0,IFERROR(INDEX(Inputs!$H$15:$H$24,MATCH(9,Inputs!$L$15:$L$24,0)),0),0))</x:f>
        <x:v>0</x:v>
      </x:c>
      <x:c r="BG15" s="180" t="n">
        <x:f>MAX(0,BD15+BE15-BF15)</x:f>
        <x:v>0</x:v>
      </x:c>
      <x:c r="BH15" s="180" t="n">
        <x:f>MIN(BG15,MAX(0,$G15-SUM(K15,Q15,W15,AC15,AI15,AO15,AU15,BA15)))</x:f>
        <x:v>0</x:v>
      </x:c>
      <x:c r="BI15" s="180" t="n">
        <x:f>MAX(0,BG15-BH15)</x:f>
        <x:v>0</x:v>
      </x:c>
      <x:c r="BJ15" s="180" t="n">
        <x:f>BO14</x:f>
        <x:v>0</x:v>
      </x:c>
      <x:c r="BK15" s="180" t="n">
        <x:f>IF(BJ15&lt;=0,0,BJ15*IFERROR(INDEX(Inputs!$E$15:$E$24,MATCH(10,Inputs!$L$15:$L$24,0)),0)/12)</x:f>
        <x:v>0</x:v>
      </x:c>
      <x:c r="BL15" s="180" t="n">
        <x:f>MIN(BJ15+BK15,IF(BJ15&gt;0,IFERROR(INDEX(Inputs!$H$15:$H$24,MATCH(10,Inputs!$L$15:$L$24,0)),0),0))</x:f>
        <x:v>0</x:v>
      </x:c>
      <x:c r="BM15" s="180" t="n">
        <x:f>MAX(0,BJ15+BK15-BL15)</x:f>
        <x:v>0</x:v>
      </x:c>
      <x:c r="BN15" s="180" t="n">
        <x:f>MIN(BM15,MAX(0,$G15-SUM(K15,Q15,W15,AC15,AI15,AO15,AU15,BA15,BG15)))</x:f>
        <x:v>0</x:v>
      </x:c>
      <x:c r="BO15" s="192" t="n">
        <x:f>MAX(0,BM15-BN15)</x:f>
        <x:v>0</x:v>
      </x:c>
    </x:row>
    <x:row r="16">
      <x:c r="A16" s="191" t="n">
        <x:f>9</x:f>
        <x:v>9</x:v>
      </x:c>
      <x:c r="B16" s="178" t="n">
        <x:f>EDATE(Inputs!$B$4,A16-1)</x:f>
        <x:v>46461</x:v>
      </x:c>
      <x:c r="C16" s="182" t="n">
        <x:f>SUM(H16,N16,T16,Z16,AF16,AL16,AR16,AX16,BD16,BJ16)</x:f>
        <x:v>18577.734505335466</x:v>
      </x:c>
      <x:c r="D16" s="182" t="n">
        <x:f>SUM(I16,O16,U16,AA16,AG16,AM16,AS16,AY16,BE16,BK16)</x:f>
        <x:v>252.7550510893435</x:v>
      </x:c>
      <x:c r="E16" s="182" t="n">
        <x:f>SUM(J16,P16,V16,AB16,AH16,AN16,AT16,AZ16,BF16,BL16)+SUM(L16,R16,X16,AD16,AJ16,AP16,AV16,BB16,BH16,BN16)</x:f>
        <x:v>1150</x:v>
      </x:c>
      <x:c r="F16" s="182" t="n">
        <x:f>SUM(M16,S16,Y16,AE16,AK16,AQ16,AW16,BC16,BI16,BO16)</x:f>
        <x:v>17680.489556424807</x:v>
      </x:c>
      <x:c r="G16" s="182" t="n">
        <x:f>MAX(0,Inputs!$B$12-SUM(J16,P16,V16,AB16,AH16,AN16,AT16,AZ16,BF16,BL16))</x:f>
        <x:v>250</x:v>
      </x:c>
      <x:c r="H16" s="180" t="n">
        <x:f>M15</x:f>
        <x:v>349.0101967986068</x:v>
      </x:c>
      <x:c r="I16" s="180" t="n">
        <x:f>IF(H16&lt;=0,0,H16*IFERROR(INDEX(Inputs!$E$15:$E$24,MATCH(1,Inputs!$L$15:$L$24,0)),0)/12)</x:f>
        <x:v>2.1784053116846374</x:v>
      </x:c>
      <x:c r="J16" s="180" t="n">
        <x:f>MIN(H16+I16,IF(H16&gt;0,IFERROR(INDEX(Inputs!$H$15:$H$24,MATCH(1,Inputs!$L$15:$L$24,0)),0),0))</x:f>
        <x:v>350</x:v>
      </x:c>
      <x:c r="K16" s="180" t="n">
        <x:f>MAX(0,H16+I16-J16)</x:f>
        <x:v>1.1886021102914128</x:v>
      </x:c>
      <x:c r="L16" s="180" t="n">
        <x:f>MIN(K16,MAX(0,$G16-0))</x:f>
        <x:v>1.1886021102914128</x:v>
      </x:c>
      <x:c r="M16" s="180" t="n">
        <x:f>MAX(0,K16-L16)</x:f>
        <x:v>0</x:v>
      </x:c>
      <x:c r="N16" s="180" t="n">
        <x:f>S15</x:f>
        <x:v>7077.802666051242</x:v>
      </x:c>
      <x:c r="O16" s="180" t="n">
        <x:f>IF(N16&lt;=0,0,N16*IFERROR(INDEX(Inputs!$E$15:$E$24,MATCH(2,Inputs!$L$15:$L$24,0)),0)/12)</x:f>
        <x:v>64.82087608325263</x:v>
      </x:c>
      <x:c r="P16" s="180" t="n">
        <x:f>MIN(N16+O16,IF(N16&gt;0,IFERROR(INDEX(Inputs!$H$15:$H$24,MATCH(2,Inputs!$L$15:$L$24,0)),0),0))</x:f>
        <x:v>250</x:v>
      </x:c>
      <x:c r="Q16" s="180" t="n">
        <x:f>MAX(0,N16+O16-P16)</x:f>
        <x:v>6892.6235421344945</x:v>
      </x:c>
      <x:c r="R16" s="180" t="n">
        <x:f>MIN(Q16,MAX(0,$G16-SUM(K16)))</x:f>
        <x:v>248.8113978897086</x:v>
      </x:c>
      <x:c r="S16" s="180" t="n">
        <x:f>MAX(0,Q16-R16)</x:f>
        <x:v>6643.812144244786</x:v>
      </x:c>
      <x:c r="T16" s="180" t="n">
        <x:f>Y15</x:f>
        <x:v>11150.921642485617</x:v>
      </x:c>
      <x:c r="U16" s="180" t="n">
        <x:f>IF(T16&lt;=0,0,T16*IFERROR(INDEX(Inputs!$E$15:$E$24,MATCH(3,Inputs!$L$15:$L$24,0)),0)/12)</x:f>
        <x:v>185.75576969440624</x:v>
      </x:c>
      <x:c r="V16" s="180" t="n">
        <x:f>MIN(T16+U16,IF(T16&gt;0,IFERROR(INDEX(Inputs!$H$15:$H$24,MATCH(3,Inputs!$L$15:$L$24,0)),0),0))</x:f>
        <x:v>300</x:v>
      </x:c>
      <x:c r="W16" s="180" t="n">
        <x:f>MAX(0,T16+U16-V16)</x:f>
        <x:v>11036.677412180023</x:v>
      </x:c>
      <x:c r="X16" s="180" t="n">
        <x:f>MIN(W16,MAX(0,$G16-SUM(K16,Q16)))</x:f>
        <x:v>0</x:v>
      </x:c>
      <x:c r="Y16" s="180" t="n">
        <x:f>MAX(0,W16-X16)</x:f>
        <x:v>11036.677412180023</x:v>
      </x:c>
      <x:c r="Z16" s="180" t="n">
        <x:f>AE15</x:f>
        <x:v>0</x:v>
      </x:c>
      <x:c r="AA16" s="180" t="n">
        <x:f>IF(Z16&lt;=0,0,Z16*IFERROR(INDEX(Inputs!$E$15:$E$24,MATCH(4,Inputs!$L$15:$L$24,0)),0)/12)</x:f>
        <x:v>0</x:v>
      </x:c>
      <x:c r="AB16" s="180" t="n">
        <x:f>MIN(Z16+AA16,IF(Z16&gt;0,IFERROR(INDEX(Inputs!$H$15:$H$24,MATCH(4,Inputs!$L$15:$L$24,0)),0),0))</x:f>
        <x:v>0</x:v>
      </x:c>
      <x:c r="AC16" s="180" t="n">
        <x:f>MAX(0,Z16+AA16-AB16)</x:f>
        <x:v>0</x:v>
      </x:c>
      <x:c r="AD16" s="180" t="n">
        <x:f>MIN(AC16,MAX(0,$G16-SUM(K16,Q16,W16)))</x:f>
        <x:v>0</x:v>
      </x:c>
      <x:c r="AE16" s="180" t="n">
        <x:f>MAX(0,AC16-AD16)</x:f>
        <x:v>0</x:v>
      </x:c>
      <x:c r="AF16" s="180" t="n">
        <x:f>AK15</x:f>
        <x:v>0</x:v>
      </x:c>
      <x:c r="AG16" s="180" t="n">
        <x:f>IF(AF16&lt;=0,0,AF16*IFERROR(INDEX(Inputs!$E$15:$E$24,MATCH(5,Inputs!$L$15:$L$24,0)),0)/12)</x:f>
        <x:v>0</x:v>
      </x:c>
      <x:c r="AH16" s="180" t="n">
        <x:f>MIN(AF16+AG16,IF(AF16&gt;0,IFERROR(INDEX(Inputs!$H$15:$H$24,MATCH(5,Inputs!$L$15:$L$24,0)),0),0))</x:f>
        <x:v>0</x:v>
      </x:c>
      <x:c r="AI16" s="180" t="n">
        <x:f>MAX(0,AF16+AG16-AH16)</x:f>
        <x:v>0</x:v>
      </x:c>
      <x:c r="AJ16" s="180" t="n">
        <x:f>MIN(AI16,MAX(0,$G16-SUM(K16,Q16,W16,AC16)))</x:f>
        <x:v>0</x:v>
      </x:c>
      <x:c r="AK16" s="180" t="n">
        <x:f>MAX(0,AI16-AJ16)</x:f>
        <x:v>0</x:v>
      </x:c>
      <x:c r="AL16" s="180" t="n">
        <x:f>AQ15</x:f>
        <x:v>0</x:v>
      </x:c>
      <x:c r="AM16" s="180" t="n">
        <x:f>IF(AL16&lt;=0,0,AL16*IFERROR(INDEX(Inputs!$E$15:$E$24,MATCH(6,Inputs!$L$15:$L$24,0)),0)/12)</x:f>
        <x:v>0</x:v>
      </x:c>
      <x:c r="AN16" s="180" t="n">
        <x:f>MIN(AL16+AM16,IF(AL16&gt;0,IFERROR(INDEX(Inputs!$H$15:$H$24,MATCH(6,Inputs!$L$15:$L$24,0)),0),0))</x:f>
        <x:v>0</x:v>
      </x:c>
      <x:c r="AO16" s="180" t="n">
        <x:f>MAX(0,AL16+AM16-AN16)</x:f>
        <x:v>0</x:v>
      </x:c>
      <x:c r="AP16" s="180" t="n">
        <x:f>MIN(AO16,MAX(0,$G16-SUM(K16,Q16,W16,AC16,AI16)))</x:f>
        <x:v>0</x:v>
      </x:c>
      <x:c r="AQ16" s="180" t="n">
        <x:f>MAX(0,AO16-AP16)</x:f>
        <x:v>0</x:v>
      </x:c>
      <x:c r="AR16" s="180" t="n">
        <x:f>AW15</x:f>
        <x:v>0</x:v>
      </x:c>
      <x:c r="AS16" s="180" t="n">
        <x:f>IF(AR16&lt;=0,0,AR16*IFERROR(INDEX(Inputs!$E$15:$E$24,MATCH(7,Inputs!$L$15:$L$24,0)),0)/12)</x:f>
        <x:v>0</x:v>
      </x:c>
      <x:c r="AT16" s="180" t="n">
        <x:f>MIN(AR16+AS16,IF(AR16&gt;0,IFERROR(INDEX(Inputs!$H$15:$H$24,MATCH(7,Inputs!$L$15:$L$24,0)),0),0))</x:f>
        <x:v>0</x:v>
      </x:c>
      <x:c r="AU16" s="180" t="n">
        <x:f>MAX(0,AR16+AS16-AT16)</x:f>
        <x:v>0</x:v>
      </x:c>
      <x:c r="AV16" s="180" t="n">
        <x:f>MIN(AU16,MAX(0,$G16-SUM(K16,Q16,W16,AC16,AI16,AO16)))</x:f>
        <x:v>0</x:v>
      </x:c>
      <x:c r="AW16" s="180" t="n">
        <x:f>MAX(0,AU16-AV16)</x:f>
        <x:v>0</x:v>
      </x:c>
      <x:c r="AX16" s="180" t="n">
        <x:f>BC15</x:f>
        <x:v>0</x:v>
      </x:c>
      <x:c r="AY16" s="180" t="n">
        <x:f>IF(AX16&lt;=0,0,AX16*IFERROR(INDEX(Inputs!$E$15:$E$24,MATCH(8,Inputs!$L$15:$L$24,0)),0)/12)</x:f>
        <x:v>0</x:v>
      </x:c>
      <x:c r="AZ16" s="180" t="n">
        <x:f>MIN(AX16+AY16,IF(AX16&gt;0,IFERROR(INDEX(Inputs!$H$15:$H$24,MATCH(8,Inputs!$L$15:$L$24,0)),0),0))</x:f>
        <x:v>0</x:v>
      </x:c>
      <x:c r="BA16" s="180" t="n">
        <x:f>MAX(0,AX16+AY16-AZ16)</x:f>
        <x:v>0</x:v>
      </x:c>
      <x:c r="BB16" s="180" t="n">
        <x:f>MIN(BA16,MAX(0,$G16-SUM(K16,Q16,W16,AC16,AI16,AO16,AU16)))</x:f>
        <x:v>0</x:v>
      </x:c>
      <x:c r="BC16" s="180" t="n">
        <x:f>MAX(0,BA16-BB16)</x:f>
        <x:v>0</x:v>
      </x:c>
      <x:c r="BD16" s="180" t="n">
        <x:f>BI15</x:f>
        <x:v>0</x:v>
      </x:c>
      <x:c r="BE16" s="180" t="n">
        <x:f>IF(BD16&lt;=0,0,BD16*IFERROR(INDEX(Inputs!$E$15:$E$24,MATCH(9,Inputs!$L$15:$L$24,0)),0)/12)</x:f>
        <x:v>0</x:v>
      </x:c>
      <x:c r="BF16" s="180" t="n">
        <x:f>MIN(BD16+BE16,IF(BD16&gt;0,IFERROR(INDEX(Inputs!$H$15:$H$24,MATCH(9,Inputs!$L$15:$L$24,0)),0),0))</x:f>
        <x:v>0</x:v>
      </x:c>
      <x:c r="BG16" s="180" t="n">
        <x:f>MAX(0,BD16+BE16-BF16)</x:f>
        <x:v>0</x:v>
      </x:c>
      <x:c r="BH16" s="180" t="n">
        <x:f>MIN(BG16,MAX(0,$G16-SUM(K16,Q16,W16,AC16,AI16,AO16,AU16,BA16)))</x:f>
        <x:v>0</x:v>
      </x:c>
      <x:c r="BI16" s="180" t="n">
        <x:f>MAX(0,BG16-BH16)</x:f>
        <x:v>0</x:v>
      </x:c>
      <x:c r="BJ16" s="180" t="n">
        <x:f>BO15</x:f>
        <x:v>0</x:v>
      </x:c>
      <x:c r="BK16" s="180" t="n">
        <x:f>IF(BJ16&lt;=0,0,BJ16*IFERROR(INDEX(Inputs!$E$15:$E$24,MATCH(10,Inputs!$L$15:$L$24,0)),0)/12)</x:f>
        <x:v>0</x:v>
      </x:c>
      <x:c r="BL16" s="180" t="n">
        <x:f>MIN(BJ16+BK16,IF(BJ16&gt;0,IFERROR(INDEX(Inputs!$H$15:$H$24,MATCH(10,Inputs!$L$15:$L$24,0)),0),0))</x:f>
        <x:v>0</x:v>
      </x:c>
      <x:c r="BM16" s="180" t="n">
        <x:f>MAX(0,BJ16+BK16-BL16)</x:f>
        <x:v>0</x:v>
      </x:c>
      <x:c r="BN16" s="180" t="n">
        <x:f>MIN(BM16,MAX(0,$G16-SUM(K16,Q16,W16,AC16,AI16,AO16,AU16,BA16,BG16)))</x:f>
        <x:v>0</x:v>
      </x:c>
      <x:c r="BO16" s="192" t="n">
        <x:f>MAX(0,BM16-BN16)</x:f>
        <x:v>0</x:v>
      </x:c>
    </x:row>
    <x:row r="17">
      <x:c r="A17" s="191" t="n">
        <x:f>10</x:f>
        <x:v>10</x:v>
      </x:c>
      <x:c r="B17" s="178" t="n">
        <x:f>EDATE(Inputs!$B$4,A17-1)</x:f>
        <x:v>46492</x:v>
      </x:c>
      <x:c r="C17" s="182" t="n">
        <x:f>SUM(H17,N17,T17,Z17,AF17,AL17,AR17,AX17,BD17,BJ17)</x:f>
        <x:v>17680.489556424807</x:v>
      </x:c>
      <x:c r="D17" s="182" t="n">
        <x:f>SUM(I17,O17,U17,AA17,AG17,AM17,AS17,AY17,BE17,BK17)</x:f>
        <x:v>244.69889744560737</x:v>
      </x:c>
      <x:c r="E17" s="182" t="n">
        <x:f>SUM(J17,P17,V17,AB17,AH17,AN17,AT17,AZ17,BF17,BL17)+SUM(L17,R17,X17,AD17,AJ17,AP17,AV17,BB17,BH17,BN17)</x:f>
        <x:v>1150</x:v>
      </x:c>
      <x:c r="F17" s="182" t="n">
        <x:f>SUM(M17,S17,Y17,AE17,AK17,AQ17,AW17,BC17,BI17,BO17)</x:f>
        <x:v>16775.188453870418</x:v>
      </x:c>
      <x:c r="G17" s="182" t="n">
        <x:f>MAX(0,Inputs!$B$12-SUM(J17,P17,V17,AB17,AH17,AN17,AT17,AZ17,BF17,BL17))</x:f>
        <x:v>600</x:v>
      </x:c>
      <x:c r="H17" s="180" t="n">
        <x:f>M16</x:f>
        <x:v>0</x:v>
      </x:c>
      <x:c r="I17" s="180" t="n">
        <x:f>IF(H17&lt;=0,0,H17*IFERROR(INDEX(Inputs!$E$15:$E$24,MATCH(1,Inputs!$L$15:$L$24,0)),0)/12)</x:f>
        <x:v>0</x:v>
      </x:c>
      <x:c r="J17" s="180" t="n">
        <x:f>MIN(H17+I17,IF(H17&gt;0,IFERROR(INDEX(Inputs!$H$15:$H$24,MATCH(1,Inputs!$L$15:$L$24,0)),0),0))</x:f>
        <x:v>0</x:v>
      </x:c>
      <x:c r="K17" s="180" t="n">
        <x:f>MAX(0,H17+I17-J17)</x:f>
        <x:v>0</x:v>
      </x:c>
      <x:c r="L17" s="180" t="n">
        <x:f>MIN(K17,MAX(0,$G17-0))</x:f>
        <x:v>0</x:v>
      </x:c>
      <x:c r="M17" s="180" t="n">
        <x:f>MAX(0,K17-L17)</x:f>
        <x:v>0</x:v>
      </x:c>
      <x:c r="N17" s="180" t="n">
        <x:f>S16</x:f>
        <x:v>6643.812144244786</x:v>
      </x:c>
      <x:c r="O17" s="180" t="n">
        <x:f>IF(N17&lt;=0,0,N17*IFERROR(INDEX(Inputs!$E$15:$E$24,MATCH(2,Inputs!$L$15:$L$24,0)),0)/12)</x:f>
        <x:v>60.84624622104184</x:v>
      </x:c>
      <x:c r="P17" s="180" t="n">
        <x:f>MIN(N17+O17,IF(N17&gt;0,IFERROR(INDEX(Inputs!$H$15:$H$24,MATCH(2,Inputs!$L$15:$L$24,0)),0),0))</x:f>
        <x:v>250</x:v>
      </x:c>
      <x:c r="Q17" s="180" t="n">
        <x:f>MAX(0,N17+O17-P17)</x:f>
        <x:v>6454.658390465828</x:v>
      </x:c>
      <x:c r="R17" s="180" t="n">
        <x:f>MIN(Q17,MAX(0,$G17-SUM(K17)))</x:f>
        <x:v>600</x:v>
      </x:c>
      <x:c r="S17" s="180" t="n">
        <x:f>MAX(0,Q17-R17)</x:f>
        <x:v>5854.658390465828</x:v>
      </x:c>
      <x:c r="T17" s="180" t="n">
        <x:f>Y16</x:f>
        <x:v>11036.677412180023</x:v>
      </x:c>
      <x:c r="U17" s="180" t="n">
        <x:f>IF(T17&lt;=0,0,T17*IFERROR(INDEX(Inputs!$E$15:$E$24,MATCH(3,Inputs!$L$15:$L$24,0)),0)/12)</x:f>
        <x:v>183.85265122456553</x:v>
      </x:c>
      <x:c r="V17" s="180" t="n">
        <x:f>MIN(T17+U17,IF(T17&gt;0,IFERROR(INDEX(Inputs!$H$15:$H$24,MATCH(3,Inputs!$L$15:$L$24,0)),0),0))</x:f>
        <x:v>300</x:v>
      </x:c>
      <x:c r="W17" s="180" t="n">
        <x:f>MAX(0,T17+U17-V17)</x:f>
        <x:v>10920.530063404589</x:v>
      </x:c>
      <x:c r="X17" s="180" t="n">
        <x:f>MIN(W17,MAX(0,$G17-SUM(K17,Q17)))</x:f>
        <x:v>0</x:v>
      </x:c>
      <x:c r="Y17" s="180" t="n">
        <x:f>MAX(0,W17-X17)</x:f>
        <x:v>10920.530063404589</x:v>
      </x:c>
      <x:c r="Z17" s="180" t="n">
        <x:f>AE16</x:f>
        <x:v>0</x:v>
      </x:c>
      <x:c r="AA17" s="180" t="n">
        <x:f>IF(Z17&lt;=0,0,Z17*IFERROR(INDEX(Inputs!$E$15:$E$24,MATCH(4,Inputs!$L$15:$L$24,0)),0)/12)</x:f>
        <x:v>0</x:v>
      </x:c>
      <x:c r="AB17" s="180" t="n">
        <x:f>MIN(Z17+AA17,IF(Z17&gt;0,IFERROR(INDEX(Inputs!$H$15:$H$24,MATCH(4,Inputs!$L$15:$L$24,0)),0),0))</x:f>
        <x:v>0</x:v>
      </x:c>
      <x:c r="AC17" s="180" t="n">
        <x:f>MAX(0,Z17+AA17-AB17)</x:f>
        <x:v>0</x:v>
      </x:c>
      <x:c r="AD17" s="180" t="n">
        <x:f>MIN(AC17,MAX(0,$G17-SUM(K17,Q17,W17)))</x:f>
        <x:v>0</x:v>
      </x:c>
      <x:c r="AE17" s="180" t="n">
        <x:f>MAX(0,AC17-AD17)</x:f>
        <x:v>0</x:v>
      </x:c>
      <x:c r="AF17" s="180" t="n">
        <x:f>AK16</x:f>
        <x:v>0</x:v>
      </x:c>
      <x:c r="AG17" s="180" t="n">
        <x:f>IF(AF17&lt;=0,0,AF17*IFERROR(INDEX(Inputs!$E$15:$E$24,MATCH(5,Inputs!$L$15:$L$24,0)),0)/12)</x:f>
        <x:v>0</x:v>
      </x:c>
      <x:c r="AH17" s="180" t="n">
        <x:f>MIN(AF17+AG17,IF(AF17&gt;0,IFERROR(INDEX(Inputs!$H$15:$H$24,MATCH(5,Inputs!$L$15:$L$24,0)),0),0))</x:f>
        <x:v>0</x:v>
      </x:c>
      <x:c r="AI17" s="180" t="n">
        <x:f>MAX(0,AF17+AG17-AH17)</x:f>
        <x:v>0</x:v>
      </x:c>
      <x:c r="AJ17" s="180" t="n">
        <x:f>MIN(AI17,MAX(0,$G17-SUM(K17,Q17,W17,AC17)))</x:f>
        <x:v>0</x:v>
      </x:c>
      <x:c r="AK17" s="180" t="n">
        <x:f>MAX(0,AI17-AJ17)</x:f>
        <x:v>0</x:v>
      </x:c>
      <x:c r="AL17" s="180" t="n">
        <x:f>AQ16</x:f>
        <x:v>0</x:v>
      </x:c>
      <x:c r="AM17" s="180" t="n">
        <x:f>IF(AL17&lt;=0,0,AL17*IFERROR(INDEX(Inputs!$E$15:$E$24,MATCH(6,Inputs!$L$15:$L$24,0)),0)/12)</x:f>
        <x:v>0</x:v>
      </x:c>
      <x:c r="AN17" s="180" t="n">
        <x:f>MIN(AL17+AM17,IF(AL17&gt;0,IFERROR(INDEX(Inputs!$H$15:$H$24,MATCH(6,Inputs!$L$15:$L$24,0)),0),0))</x:f>
        <x:v>0</x:v>
      </x:c>
      <x:c r="AO17" s="180" t="n">
        <x:f>MAX(0,AL17+AM17-AN17)</x:f>
        <x:v>0</x:v>
      </x:c>
      <x:c r="AP17" s="180" t="n">
        <x:f>MIN(AO17,MAX(0,$G17-SUM(K17,Q17,W17,AC17,AI17)))</x:f>
        <x:v>0</x:v>
      </x:c>
      <x:c r="AQ17" s="180" t="n">
        <x:f>MAX(0,AO17-AP17)</x:f>
        <x:v>0</x:v>
      </x:c>
      <x:c r="AR17" s="180" t="n">
        <x:f>AW16</x:f>
        <x:v>0</x:v>
      </x:c>
      <x:c r="AS17" s="180" t="n">
        <x:f>IF(AR17&lt;=0,0,AR17*IFERROR(INDEX(Inputs!$E$15:$E$24,MATCH(7,Inputs!$L$15:$L$24,0)),0)/12)</x:f>
        <x:v>0</x:v>
      </x:c>
      <x:c r="AT17" s="180" t="n">
        <x:f>MIN(AR17+AS17,IF(AR17&gt;0,IFERROR(INDEX(Inputs!$H$15:$H$24,MATCH(7,Inputs!$L$15:$L$24,0)),0),0))</x:f>
        <x:v>0</x:v>
      </x:c>
      <x:c r="AU17" s="180" t="n">
        <x:f>MAX(0,AR17+AS17-AT17)</x:f>
        <x:v>0</x:v>
      </x:c>
      <x:c r="AV17" s="180" t="n">
        <x:f>MIN(AU17,MAX(0,$G17-SUM(K17,Q17,W17,AC17,AI17,AO17)))</x:f>
        <x:v>0</x:v>
      </x:c>
      <x:c r="AW17" s="180" t="n">
        <x:f>MAX(0,AU17-AV17)</x:f>
        <x:v>0</x:v>
      </x:c>
      <x:c r="AX17" s="180" t="n">
        <x:f>BC16</x:f>
        <x:v>0</x:v>
      </x:c>
      <x:c r="AY17" s="180" t="n">
        <x:f>IF(AX17&lt;=0,0,AX17*IFERROR(INDEX(Inputs!$E$15:$E$24,MATCH(8,Inputs!$L$15:$L$24,0)),0)/12)</x:f>
        <x:v>0</x:v>
      </x:c>
      <x:c r="AZ17" s="180" t="n">
        <x:f>MIN(AX17+AY17,IF(AX17&gt;0,IFERROR(INDEX(Inputs!$H$15:$H$24,MATCH(8,Inputs!$L$15:$L$24,0)),0),0))</x:f>
        <x:v>0</x:v>
      </x:c>
      <x:c r="BA17" s="180" t="n">
        <x:f>MAX(0,AX17+AY17-AZ17)</x:f>
        <x:v>0</x:v>
      </x:c>
      <x:c r="BB17" s="180" t="n">
        <x:f>MIN(BA17,MAX(0,$G17-SUM(K17,Q17,W17,AC17,AI17,AO17,AU17)))</x:f>
        <x:v>0</x:v>
      </x:c>
      <x:c r="BC17" s="180" t="n">
        <x:f>MAX(0,BA17-BB17)</x:f>
        <x:v>0</x:v>
      </x:c>
      <x:c r="BD17" s="180" t="n">
        <x:f>BI16</x:f>
        <x:v>0</x:v>
      </x:c>
      <x:c r="BE17" s="180" t="n">
        <x:f>IF(BD17&lt;=0,0,BD17*IFERROR(INDEX(Inputs!$E$15:$E$24,MATCH(9,Inputs!$L$15:$L$24,0)),0)/12)</x:f>
        <x:v>0</x:v>
      </x:c>
      <x:c r="BF17" s="180" t="n">
        <x:f>MIN(BD17+BE17,IF(BD17&gt;0,IFERROR(INDEX(Inputs!$H$15:$H$24,MATCH(9,Inputs!$L$15:$L$24,0)),0),0))</x:f>
        <x:v>0</x:v>
      </x:c>
      <x:c r="BG17" s="180" t="n">
        <x:f>MAX(0,BD17+BE17-BF17)</x:f>
        <x:v>0</x:v>
      </x:c>
      <x:c r="BH17" s="180" t="n">
        <x:f>MIN(BG17,MAX(0,$G17-SUM(K17,Q17,W17,AC17,AI17,AO17,AU17,BA17)))</x:f>
        <x:v>0</x:v>
      </x:c>
      <x:c r="BI17" s="180" t="n">
        <x:f>MAX(0,BG17-BH17)</x:f>
        <x:v>0</x:v>
      </x:c>
      <x:c r="BJ17" s="180" t="n">
        <x:f>BO16</x:f>
        <x:v>0</x:v>
      </x:c>
      <x:c r="BK17" s="180" t="n">
        <x:f>IF(BJ17&lt;=0,0,BJ17*IFERROR(INDEX(Inputs!$E$15:$E$24,MATCH(10,Inputs!$L$15:$L$24,0)),0)/12)</x:f>
        <x:v>0</x:v>
      </x:c>
      <x:c r="BL17" s="180" t="n">
        <x:f>MIN(BJ17+BK17,IF(BJ17&gt;0,IFERROR(INDEX(Inputs!$H$15:$H$24,MATCH(10,Inputs!$L$15:$L$24,0)),0),0))</x:f>
        <x:v>0</x:v>
      </x:c>
      <x:c r="BM17" s="180" t="n">
        <x:f>MAX(0,BJ17+BK17-BL17)</x:f>
        <x:v>0</x:v>
      </x:c>
      <x:c r="BN17" s="180" t="n">
        <x:f>MIN(BM17,MAX(0,$G17-SUM(K17,Q17,W17,AC17,AI17,AO17,AU17,BA17,BG17)))</x:f>
        <x:v>0</x:v>
      </x:c>
      <x:c r="BO17" s="192" t="n">
        <x:f>MAX(0,BM17-BN17)</x:f>
        <x:v>0</x:v>
      </x:c>
    </x:row>
    <x:row r="18">
      <x:c r="A18" s="191" t="n">
        <x:f>11</x:f>
        <x:v>11</x:v>
      </x:c>
      <x:c r="B18" s="178" t="n">
        <x:f>EDATE(Inputs!$B$4,A18-1)</x:f>
        <x:v>46522</x:v>
      </x:c>
      <x:c r="C18" s="182" t="n">
        <x:f>SUM(H18,N18,T18,Z18,AF18,AL18,AR18,AX18,BD18,BJ18)</x:f>
        <x:v>16775.188453870418</x:v>
      </x:c>
      <x:c r="D18" s="182" t="n">
        <x:f>SUM(I18,O18,U18,AA18,AG18,AM18,AS18,AY18,BE18,BK18)</x:f>
        <x:v>235.5367430655643</x:v>
      </x:c>
      <x:c r="E18" s="182" t="n">
        <x:f>SUM(J18,P18,V18,AB18,AH18,AN18,AT18,AZ18,BF18,BL18)+SUM(L18,R18,X18,AD18,AJ18,AP18,AV18,BB18,BH18,BN18)</x:f>
        <x:v>1150</x:v>
      </x:c>
      <x:c r="F18" s="182" t="n">
        <x:f>SUM(M18,S18,Y18,AE18,AK18,AQ18,AW18,BC18,BI18,BO18)</x:f>
        <x:v>15860.725196935982</x:v>
      </x:c>
      <x:c r="G18" s="182" t="n">
        <x:f>MAX(0,Inputs!$B$12-SUM(J18,P18,V18,AB18,AH18,AN18,AT18,AZ18,BF18,BL18))</x:f>
        <x:v>600</x:v>
      </x:c>
      <x:c r="H18" s="180" t="n">
        <x:f>M17</x:f>
        <x:v>0</x:v>
      </x:c>
      <x:c r="I18" s="180" t="n">
        <x:f>IF(H18&lt;=0,0,H18*IFERROR(INDEX(Inputs!$E$15:$E$24,MATCH(1,Inputs!$L$15:$L$24,0)),0)/12)</x:f>
        <x:v>0</x:v>
      </x:c>
      <x:c r="J18" s="180" t="n">
        <x:f>MIN(H18+I18,IF(H18&gt;0,IFERROR(INDEX(Inputs!$H$15:$H$24,MATCH(1,Inputs!$L$15:$L$24,0)),0),0))</x:f>
        <x:v>0</x:v>
      </x:c>
      <x:c r="K18" s="180" t="n">
        <x:f>MAX(0,H18+I18-J18)</x:f>
        <x:v>0</x:v>
      </x:c>
      <x:c r="L18" s="180" t="n">
        <x:f>MIN(K18,MAX(0,$G18-0))</x:f>
        <x:v>0</x:v>
      </x:c>
      <x:c r="M18" s="180" t="n">
        <x:f>MAX(0,K18-L18)</x:f>
        <x:v>0</x:v>
      </x:c>
      <x:c r="N18" s="180" t="n">
        <x:f>S17</x:f>
        <x:v>5854.658390465828</x:v>
      </x:c>
      <x:c r="O18" s="180" t="n">
        <x:f>IF(N18&lt;=0,0,N18*IFERROR(INDEX(Inputs!$E$15:$E$24,MATCH(2,Inputs!$L$15:$L$24,0)),0)/12)</x:f>
        <x:v>53.618913092682874</x:v>
      </x:c>
      <x:c r="P18" s="180" t="n">
        <x:f>MIN(N18+O18,IF(N18&gt;0,IFERROR(INDEX(Inputs!$H$15:$H$24,MATCH(2,Inputs!$L$15:$L$24,0)),0),0))</x:f>
        <x:v>250</x:v>
      </x:c>
      <x:c r="Q18" s="180" t="n">
        <x:f>MAX(0,N18+O18-P18)</x:f>
        <x:v>5658.277303558511</x:v>
      </x:c>
      <x:c r="R18" s="180" t="n">
        <x:f>MIN(Q18,MAX(0,$G18-SUM(K18)))</x:f>
        <x:v>600</x:v>
      </x:c>
      <x:c r="S18" s="180" t="n">
        <x:f>MAX(0,Q18-R18)</x:f>
        <x:v>5058.277303558511</x:v>
      </x:c>
      <x:c r="T18" s="180" t="n">
        <x:f>Y17</x:f>
        <x:v>10920.530063404589</x:v>
      </x:c>
      <x:c r="U18" s="180" t="n">
        <x:f>IF(T18&lt;=0,0,T18*IFERROR(INDEX(Inputs!$E$15:$E$24,MATCH(3,Inputs!$L$15:$L$24,0)),0)/12)</x:f>
        <x:v>181.91782997288144</x:v>
      </x:c>
      <x:c r="V18" s="180" t="n">
        <x:f>MIN(T18+U18,IF(T18&gt;0,IFERROR(INDEX(Inputs!$H$15:$H$24,MATCH(3,Inputs!$L$15:$L$24,0)),0),0))</x:f>
        <x:v>300</x:v>
      </x:c>
      <x:c r="W18" s="180" t="n">
        <x:f>MAX(0,T18+U18-V18)</x:f>
        <x:v>10802.44789337747</x:v>
      </x:c>
      <x:c r="X18" s="180" t="n">
        <x:f>MIN(W18,MAX(0,$G18-SUM(K18,Q18)))</x:f>
        <x:v>0</x:v>
      </x:c>
      <x:c r="Y18" s="180" t="n">
        <x:f>MAX(0,W18-X18)</x:f>
        <x:v>10802.44789337747</x:v>
      </x:c>
      <x:c r="Z18" s="180" t="n">
        <x:f>AE17</x:f>
        <x:v>0</x:v>
      </x:c>
      <x:c r="AA18" s="180" t="n">
        <x:f>IF(Z18&lt;=0,0,Z18*IFERROR(INDEX(Inputs!$E$15:$E$24,MATCH(4,Inputs!$L$15:$L$24,0)),0)/12)</x:f>
        <x:v>0</x:v>
      </x:c>
      <x:c r="AB18" s="180" t="n">
        <x:f>MIN(Z18+AA18,IF(Z18&gt;0,IFERROR(INDEX(Inputs!$H$15:$H$24,MATCH(4,Inputs!$L$15:$L$24,0)),0),0))</x:f>
        <x:v>0</x:v>
      </x:c>
      <x:c r="AC18" s="180" t="n">
        <x:f>MAX(0,Z18+AA18-AB18)</x:f>
        <x:v>0</x:v>
      </x:c>
      <x:c r="AD18" s="180" t="n">
        <x:f>MIN(AC18,MAX(0,$G18-SUM(K18,Q18,W18)))</x:f>
        <x:v>0</x:v>
      </x:c>
      <x:c r="AE18" s="180" t="n">
        <x:f>MAX(0,AC18-AD18)</x:f>
        <x:v>0</x:v>
      </x:c>
      <x:c r="AF18" s="180" t="n">
        <x:f>AK17</x:f>
        <x:v>0</x:v>
      </x:c>
      <x:c r="AG18" s="180" t="n">
        <x:f>IF(AF18&lt;=0,0,AF18*IFERROR(INDEX(Inputs!$E$15:$E$24,MATCH(5,Inputs!$L$15:$L$24,0)),0)/12)</x:f>
        <x:v>0</x:v>
      </x:c>
      <x:c r="AH18" s="180" t="n">
        <x:f>MIN(AF18+AG18,IF(AF18&gt;0,IFERROR(INDEX(Inputs!$H$15:$H$24,MATCH(5,Inputs!$L$15:$L$24,0)),0),0))</x:f>
        <x:v>0</x:v>
      </x:c>
      <x:c r="AI18" s="180" t="n">
        <x:f>MAX(0,AF18+AG18-AH18)</x:f>
        <x:v>0</x:v>
      </x:c>
      <x:c r="AJ18" s="180" t="n">
        <x:f>MIN(AI18,MAX(0,$G18-SUM(K18,Q18,W18,AC18)))</x:f>
        <x:v>0</x:v>
      </x:c>
      <x:c r="AK18" s="180" t="n">
        <x:f>MAX(0,AI18-AJ18)</x:f>
        <x:v>0</x:v>
      </x:c>
      <x:c r="AL18" s="180" t="n">
        <x:f>AQ17</x:f>
        <x:v>0</x:v>
      </x:c>
      <x:c r="AM18" s="180" t="n">
        <x:f>IF(AL18&lt;=0,0,AL18*IFERROR(INDEX(Inputs!$E$15:$E$24,MATCH(6,Inputs!$L$15:$L$24,0)),0)/12)</x:f>
        <x:v>0</x:v>
      </x:c>
      <x:c r="AN18" s="180" t="n">
        <x:f>MIN(AL18+AM18,IF(AL18&gt;0,IFERROR(INDEX(Inputs!$H$15:$H$24,MATCH(6,Inputs!$L$15:$L$24,0)),0),0))</x:f>
        <x:v>0</x:v>
      </x:c>
      <x:c r="AO18" s="180" t="n">
        <x:f>MAX(0,AL18+AM18-AN18)</x:f>
        <x:v>0</x:v>
      </x:c>
      <x:c r="AP18" s="180" t="n">
        <x:f>MIN(AO18,MAX(0,$G18-SUM(K18,Q18,W18,AC18,AI18)))</x:f>
        <x:v>0</x:v>
      </x:c>
      <x:c r="AQ18" s="180" t="n">
        <x:f>MAX(0,AO18-AP18)</x:f>
        <x:v>0</x:v>
      </x:c>
      <x:c r="AR18" s="180" t="n">
        <x:f>AW17</x:f>
        <x:v>0</x:v>
      </x:c>
      <x:c r="AS18" s="180" t="n">
        <x:f>IF(AR18&lt;=0,0,AR18*IFERROR(INDEX(Inputs!$E$15:$E$24,MATCH(7,Inputs!$L$15:$L$24,0)),0)/12)</x:f>
        <x:v>0</x:v>
      </x:c>
      <x:c r="AT18" s="180" t="n">
        <x:f>MIN(AR18+AS18,IF(AR18&gt;0,IFERROR(INDEX(Inputs!$H$15:$H$24,MATCH(7,Inputs!$L$15:$L$24,0)),0),0))</x:f>
        <x:v>0</x:v>
      </x:c>
      <x:c r="AU18" s="180" t="n">
        <x:f>MAX(0,AR18+AS18-AT18)</x:f>
        <x:v>0</x:v>
      </x:c>
      <x:c r="AV18" s="180" t="n">
        <x:f>MIN(AU18,MAX(0,$G18-SUM(K18,Q18,W18,AC18,AI18,AO18)))</x:f>
        <x:v>0</x:v>
      </x:c>
      <x:c r="AW18" s="180" t="n">
        <x:f>MAX(0,AU18-AV18)</x:f>
        <x:v>0</x:v>
      </x:c>
      <x:c r="AX18" s="180" t="n">
        <x:f>BC17</x:f>
        <x:v>0</x:v>
      </x:c>
      <x:c r="AY18" s="180" t="n">
        <x:f>IF(AX18&lt;=0,0,AX18*IFERROR(INDEX(Inputs!$E$15:$E$24,MATCH(8,Inputs!$L$15:$L$24,0)),0)/12)</x:f>
        <x:v>0</x:v>
      </x:c>
      <x:c r="AZ18" s="180" t="n">
        <x:f>MIN(AX18+AY18,IF(AX18&gt;0,IFERROR(INDEX(Inputs!$H$15:$H$24,MATCH(8,Inputs!$L$15:$L$24,0)),0),0))</x:f>
        <x:v>0</x:v>
      </x:c>
      <x:c r="BA18" s="180" t="n">
        <x:f>MAX(0,AX18+AY18-AZ18)</x:f>
        <x:v>0</x:v>
      </x:c>
      <x:c r="BB18" s="180" t="n">
        <x:f>MIN(BA18,MAX(0,$G18-SUM(K18,Q18,W18,AC18,AI18,AO18,AU18)))</x:f>
        <x:v>0</x:v>
      </x:c>
      <x:c r="BC18" s="180" t="n">
        <x:f>MAX(0,BA18-BB18)</x:f>
        <x:v>0</x:v>
      </x:c>
      <x:c r="BD18" s="180" t="n">
        <x:f>BI17</x:f>
        <x:v>0</x:v>
      </x:c>
      <x:c r="BE18" s="180" t="n">
        <x:f>IF(BD18&lt;=0,0,BD18*IFERROR(INDEX(Inputs!$E$15:$E$24,MATCH(9,Inputs!$L$15:$L$24,0)),0)/12)</x:f>
        <x:v>0</x:v>
      </x:c>
      <x:c r="BF18" s="180" t="n">
        <x:f>MIN(BD18+BE18,IF(BD18&gt;0,IFERROR(INDEX(Inputs!$H$15:$H$24,MATCH(9,Inputs!$L$15:$L$24,0)),0),0))</x:f>
        <x:v>0</x:v>
      </x:c>
      <x:c r="BG18" s="180" t="n">
        <x:f>MAX(0,BD18+BE18-BF18)</x:f>
        <x:v>0</x:v>
      </x:c>
      <x:c r="BH18" s="180" t="n">
        <x:f>MIN(BG18,MAX(0,$G18-SUM(K18,Q18,W18,AC18,AI18,AO18,AU18,BA18)))</x:f>
        <x:v>0</x:v>
      </x:c>
      <x:c r="BI18" s="180" t="n">
        <x:f>MAX(0,BG18-BH18)</x:f>
        <x:v>0</x:v>
      </x:c>
      <x:c r="BJ18" s="180" t="n">
        <x:f>BO17</x:f>
        <x:v>0</x:v>
      </x:c>
      <x:c r="BK18" s="180" t="n">
        <x:f>IF(BJ18&lt;=0,0,BJ18*IFERROR(INDEX(Inputs!$E$15:$E$24,MATCH(10,Inputs!$L$15:$L$24,0)),0)/12)</x:f>
        <x:v>0</x:v>
      </x:c>
      <x:c r="BL18" s="180" t="n">
        <x:f>MIN(BJ18+BK18,IF(BJ18&gt;0,IFERROR(INDEX(Inputs!$H$15:$H$24,MATCH(10,Inputs!$L$15:$L$24,0)),0),0))</x:f>
        <x:v>0</x:v>
      </x:c>
      <x:c r="BM18" s="180" t="n">
        <x:f>MAX(0,BJ18+BK18-BL18)</x:f>
        <x:v>0</x:v>
      </x:c>
      <x:c r="BN18" s="180" t="n">
        <x:f>MIN(BM18,MAX(0,$G18-SUM(K18,Q18,W18,AC18,AI18,AO18,AU18,BA18,BG18)))</x:f>
        <x:v>0</x:v>
      </x:c>
      <x:c r="BO18" s="192" t="n">
        <x:f>MAX(0,BM18-BN18)</x:f>
        <x:v>0</x:v>
      </x:c>
    </x:row>
    <x:row r="19">
      <x:c r="A19" s="191" t="n">
        <x:f>12</x:f>
        <x:v>12</x:v>
      </x:c>
      <x:c r="B19" s="178" t="n">
        <x:f>EDATE(Inputs!$B$4,A19-1)</x:f>
        <x:v>46553</x:v>
      </x:c>
      <x:c r="C19" s="182" t="n">
        <x:f>SUM(H19,N19,T19,Z19,AF19,AL19,AR19,AX19,BD19,BJ19)</x:f>
        <x:v>15860.725196935982</x:v>
      </x:c>
      <x:c r="D19" s="182" t="n">
        <x:f>SUM(I19,O19,U19,AA19,AG19,AM19,AS19,AY19,BE19,BK19)</x:f>
        <x:v>226.2761674622697</x:v>
      </x:c>
      <x:c r="E19" s="182" t="n">
        <x:f>SUM(J19,P19,V19,AB19,AH19,AN19,AT19,AZ19,BF19,BL19)+SUM(L19,R19,X19,AD19,AJ19,AP19,AV19,BB19,BH19,BN19)</x:f>
        <x:v>1150</x:v>
      </x:c>
      <x:c r="F19" s="182" t="n">
        <x:f>SUM(M19,S19,Y19,AE19,AK19,AQ19,AW19,BC19,BI19,BO19)</x:f>
        <x:v>14937.00136439825</x:v>
      </x:c>
      <x:c r="G19" s="182" t="n">
        <x:f>MAX(0,Inputs!$B$12-SUM(J19,P19,V19,AB19,AH19,AN19,AT19,AZ19,BF19,BL19))</x:f>
        <x:v>600</x:v>
      </x:c>
      <x:c r="H19" s="180" t="n">
        <x:f>M18</x:f>
        <x:v>0</x:v>
      </x:c>
      <x:c r="I19" s="180" t="n">
        <x:f>IF(H19&lt;=0,0,H19*IFERROR(INDEX(Inputs!$E$15:$E$24,MATCH(1,Inputs!$L$15:$L$24,0)),0)/12)</x:f>
        <x:v>0</x:v>
      </x:c>
      <x:c r="J19" s="180" t="n">
        <x:f>MIN(H19+I19,IF(H19&gt;0,IFERROR(INDEX(Inputs!$H$15:$H$24,MATCH(1,Inputs!$L$15:$L$24,0)),0),0))</x:f>
        <x:v>0</x:v>
      </x:c>
      <x:c r="K19" s="180" t="n">
        <x:f>MAX(0,H19+I19-J19)</x:f>
        <x:v>0</x:v>
      </x:c>
      <x:c r="L19" s="180" t="n">
        <x:f>MIN(K19,MAX(0,$G19-0))</x:f>
        <x:v>0</x:v>
      </x:c>
      <x:c r="M19" s="180" t="n">
        <x:f>MAX(0,K19-L19)</x:f>
        <x:v>0</x:v>
      </x:c>
      <x:c r="N19" s="180" t="n">
        <x:f>S18</x:f>
        <x:v>5058.277303558511</x:v>
      </x:c>
      <x:c r="O19" s="180" t="n">
        <x:f>IF(N19&lt;=0,0,N19*IFERROR(INDEX(Inputs!$E$15:$E$24,MATCH(2,Inputs!$L$15:$L$24,0)),0)/12)</x:f>
        <x:v>46.32538963842337</x:v>
      </x:c>
      <x:c r="P19" s="180" t="n">
        <x:f>MIN(N19+O19,IF(N19&gt;0,IFERROR(INDEX(Inputs!$H$15:$H$24,MATCH(2,Inputs!$L$15:$L$24,0)),0),0))</x:f>
        <x:v>250</x:v>
      </x:c>
      <x:c r="Q19" s="180" t="n">
        <x:f>MAX(0,N19+O19-P19)</x:f>
        <x:v>4854.6026931969345</x:v>
      </x:c>
      <x:c r="R19" s="180" t="n">
        <x:f>MIN(Q19,MAX(0,$G19-SUM(K19)))</x:f>
        <x:v>600</x:v>
      </x:c>
      <x:c r="S19" s="180" t="n">
        <x:f>MAX(0,Q19-R19)</x:f>
        <x:v>4254.6026931969345</x:v>
      </x:c>
      <x:c r="T19" s="180" t="n">
        <x:f>Y18</x:f>
        <x:v>10802.44789337747</x:v>
      </x:c>
      <x:c r="U19" s="180" t="n">
        <x:f>IF(T19&lt;=0,0,T19*IFERROR(INDEX(Inputs!$E$15:$E$24,MATCH(3,Inputs!$L$15:$L$24,0)),0)/12)</x:f>
        <x:v>179.95077782384635</x:v>
      </x:c>
      <x:c r="V19" s="180" t="n">
        <x:f>MIN(T19+U19,IF(T19&gt;0,IFERROR(INDEX(Inputs!$H$15:$H$24,MATCH(3,Inputs!$L$15:$L$24,0)),0),0))</x:f>
        <x:v>300</x:v>
      </x:c>
      <x:c r="W19" s="180" t="n">
        <x:f>MAX(0,T19+U19-V19)</x:f>
        <x:v>10682.398671201316</x:v>
      </x:c>
      <x:c r="X19" s="180" t="n">
        <x:f>MIN(W19,MAX(0,$G19-SUM(K19,Q19)))</x:f>
        <x:v>0</x:v>
      </x:c>
      <x:c r="Y19" s="180" t="n">
        <x:f>MAX(0,W19-X19)</x:f>
        <x:v>10682.398671201316</x:v>
      </x:c>
      <x:c r="Z19" s="180" t="n">
        <x:f>AE18</x:f>
        <x:v>0</x:v>
      </x:c>
      <x:c r="AA19" s="180" t="n">
        <x:f>IF(Z19&lt;=0,0,Z19*IFERROR(INDEX(Inputs!$E$15:$E$24,MATCH(4,Inputs!$L$15:$L$24,0)),0)/12)</x:f>
        <x:v>0</x:v>
      </x:c>
      <x:c r="AB19" s="180" t="n">
        <x:f>MIN(Z19+AA19,IF(Z19&gt;0,IFERROR(INDEX(Inputs!$H$15:$H$24,MATCH(4,Inputs!$L$15:$L$24,0)),0),0))</x:f>
        <x:v>0</x:v>
      </x:c>
      <x:c r="AC19" s="180" t="n">
        <x:f>MAX(0,Z19+AA19-AB19)</x:f>
        <x:v>0</x:v>
      </x:c>
      <x:c r="AD19" s="180" t="n">
        <x:f>MIN(AC19,MAX(0,$G19-SUM(K19,Q19,W19)))</x:f>
        <x:v>0</x:v>
      </x:c>
      <x:c r="AE19" s="180" t="n">
        <x:f>MAX(0,AC19-AD19)</x:f>
        <x:v>0</x:v>
      </x:c>
      <x:c r="AF19" s="180" t="n">
        <x:f>AK18</x:f>
        <x:v>0</x:v>
      </x:c>
      <x:c r="AG19" s="180" t="n">
        <x:f>IF(AF19&lt;=0,0,AF19*IFERROR(INDEX(Inputs!$E$15:$E$24,MATCH(5,Inputs!$L$15:$L$24,0)),0)/12)</x:f>
        <x:v>0</x:v>
      </x:c>
      <x:c r="AH19" s="180" t="n">
        <x:f>MIN(AF19+AG19,IF(AF19&gt;0,IFERROR(INDEX(Inputs!$H$15:$H$24,MATCH(5,Inputs!$L$15:$L$24,0)),0),0))</x:f>
        <x:v>0</x:v>
      </x:c>
      <x:c r="AI19" s="180" t="n">
        <x:f>MAX(0,AF19+AG19-AH19)</x:f>
        <x:v>0</x:v>
      </x:c>
      <x:c r="AJ19" s="180" t="n">
        <x:f>MIN(AI19,MAX(0,$G19-SUM(K19,Q19,W19,AC19)))</x:f>
        <x:v>0</x:v>
      </x:c>
      <x:c r="AK19" s="180" t="n">
        <x:f>MAX(0,AI19-AJ19)</x:f>
        <x:v>0</x:v>
      </x:c>
      <x:c r="AL19" s="180" t="n">
        <x:f>AQ18</x:f>
        <x:v>0</x:v>
      </x:c>
      <x:c r="AM19" s="180" t="n">
        <x:f>IF(AL19&lt;=0,0,AL19*IFERROR(INDEX(Inputs!$E$15:$E$24,MATCH(6,Inputs!$L$15:$L$24,0)),0)/12)</x:f>
        <x:v>0</x:v>
      </x:c>
      <x:c r="AN19" s="180" t="n">
        <x:f>MIN(AL19+AM19,IF(AL19&gt;0,IFERROR(INDEX(Inputs!$H$15:$H$24,MATCH(6,Inputs!$L$15:$L$24,0)),0),0))</x:f>
        <x:v>0</x:v>
      </x:c>
      <x:c r="AO19" s="180" t="n">
        <x:f>MAX(0,AL19+AM19-AN19)</x:f>
        <x:v>0</x:v>
      </x:c>
      <x:c r="AP19" s="180" t="n">
        <x:f>MIN(AO19,MAX(0,$G19-SUM(K19,Q19,W19,AC19,AI19)))</x:f>
        <x:v>0</x:v>
      </x:c>
      <x:c r="AQ19" s="180" t="n">
        <x:f>MAX(0,AO19-AP19)</x:f>
        <x:v>0</x:v>
      </x:c>
      <x:c r="AR19" s="180" t="n">
        <x:f>AW18</x:f>
        <x:v>0</x:v>
      </x:c>
      <x:c r="AS19" s="180" t="n">
        <x:f>IF(AR19&lt;=0,0,AR19*IFERROR(INDEX(Inputs!$E$15:$E$24,MATCH(7,Inputs!$L$15:$L$24,0)),0)/12)</x:f>
        <x:v>0</x:v>
      </x:c>
      <x:c r="AT19" s="180" t="n">
        <x:f>MIN(AR19+AS19,IF(AR19&gt;0,IFERROR(INDEX(Inputs!$H$15:$H$24,MATCH(7,Inputs!$L$15:$L$24,0)),0),0))</x:f>
        <x:v>0</x:v>
      </x:c>
      <x:c r="AU19" s="180" t="n">
        <x:f>MAX(0,AR19+AS19-AT19)</x:f>
        <x:v>0</x:v>
      </x:c>
      <x:c r="AV19" s="180" t="n">
        <x:f>MIN(AU19,MAX(0,$G19-SUM(K19,Q19,W19,AC19,AI19,AO19)))</x:f>
        <x:v>0</x:v>
      </x:c>
      <x:c r="AW19" s="180" t="n">
        <x:f>MAX(0,AU19-AV19)</x:f>
        <x:v>0</x:v>
      </x:c>
      <x:c r="AX19" s="180" t="n">
        <x:f>BC18</x:f>
        <x:v>0</x:v>
      </x:c>
      <x:c r="AY19" s="180" t="n">
        <x:f>IF(AX19&lt;=0,0,AX19*IFERROR(INDEX(Inputs!$E$15:$E$24,MATCH(8,Inputs!$L$15:$L$24,0)),0)/12)</x:f>
        <x:v>0</x:v>
      </x:c>
      <x:c r="AZ19" s="180" t="n">
        <x:f>MIN(AX19+AY19,IF(AX19&gt;0,IFERROR(INDEX(Inputs!$H$15:$H$24,MATCH(8,Inputs!$L$15:$L$24,0)),0),0))</x:f>
        <x:v>0</x:v>
      </x:c>
      <x:c r="BA19" s="180" t="n">
        <x:f>MAX(0,AX19+AY19-AZ19)</x:f>
        <x:v>0</x:v>
      </x:c>
      <x:c r="BB19" s="180" t="n">
        <x:f>MIN(BA19,MAX(0,$G19-SUM(K19,Q19,W19,AC19,AI19,AO19,AU19)))</x:f>
        <x:v>0</x:v>
      </x:c>
      <x:c r="BC19" s="180" t="n">
        <x:f>MAX(0,BA19-BB19)</x:f>
        <x:v>0</x:v>
      </x:c>
      <x:c r="BD19" s="180" t="n">
        <x:f>BI18</x:f>
        <x:v>0</x:v>
      </x:c>
      <x:c r="BE19" s="180" t="n">
        <x:f>IF(BD19&lt;=0,0,BD19*IFERROR(INDEX(Inputs!$E$15:$E$24,MATCH(9,Inputs!$L$15:$L$24,0)),0)/12)</x:f>
        <x:v>0</x:v>
      </x:c>
      <x:c r="BF19" s="180" t="n">
        <x:f>MIN(BD19+BE19,IF(BD19&gt;0,IFERROR(INDEX(Inputs!$H$15:$H$24,MATCH(9,Inputs!$L$15:$L$24,0)),0),0))</x:f>
        <x:v>0</x:v>
      </x:c>
      <x:c r="BG19" s="180" t="n">
        <x:f>MAX(0,BD19+BE19-BF19)</x:f>
        <x:v>0</x:v>
      </x:c>
      <x:c r="BH19" s="180" t="n">
        <x:f>MIN(BG19,MAX(0,$G19-SUM(K19,Q19,W19,AC19,AI19,AO19,AU19,BA19)))</x:f>
        <x:v>0</x:v>
      </x:c>
      <x:c r="BI19" s="180" t="n">
        <x:f>MAX(0,BG19-BH19)</x:f>
        <x:v>0</x:v>
      </x:c>
      <x:c r="BJ19" s="180" t="n">
        <x:f>BO18</x:f>
        <x:v>0</x:v>
      </x:c>
      <x:c r="BK19" s="180" t="n">
        <x:f>IF(BJ19&lt;=0,0,BJ19*IFERROR(INDEX(Inputs!$E$15:$E$24,MATCH(10,Inputs!$L$15:$L$24,0)),0)/12)</x:f>
        <x:v>0</x:v>
      </x:c>
      <x:c r="BL19" s="180" t="n">
        <x:f>MIN(BJ19+BK19,IF(BJ19&gt;0,IFERROR(INDEX(Inputs!$H$15:$H$24,MATCH(10,Inputs!$L$15:$L$24,0)),0),0))</x:f>
        <x:v>0</x:v>
      </x:c>
      <x:c r="BM19" s="180" t="n">
        <x:f>MAX(0,BJ19+BK19-BL19)</x:f>
        <x:v>0</x:v>
      </x:c>
      <x:c r="BN19" s="180" t="n">
        <x:f>MIN(BM19,MAX(0,$G19-SUM(K19,Q19,W19,AC19,AI19,AO19,AU19,BA19,BG19)))</x:f>
        <x:v>0</x:v>
      </x:c>
      <x:c r="BO19" s="192" t="n">
        <x:f>MAX(0,BM19-BN19)</x:f>
        <x:v>0</x:v>
      </x:c>
    </x:row>
    <x:row r="20">
      <x:c r="A20" s="191" t="n">
        <x:f>13</x:f>
        <x:v>13</x:v>
      </x:c>
      <x:c r="B20" s="178" t="n">
        <x:f>EDATE(Inputs!$B$4,A20-1)</x:f>
        <x:v>46583</x:v>
      </x:c>
      <x:c r="C20" s="182" t="n">
        <x:f>SUM(H20,N20,T20,Z20,AF20,AL20,AR20,AX20,BD20,BJ20)</x:f>
        <x:v>14937.00136439825</x:v>
      </x:c>
      <x:c r="D20" s="182" t="n">
        <x:f>SUM(I20,O20,U20,AA20,AG20,AM20,AS20,AY20,BE20,BK20)</x:f>
        <x:v>216.91602752962382</x:v>
      </x:c>
      <x:c r="E20" s="182" t="n">
        <x:f>SUM(J20,P20,V20,AB20,AH20,AN20,AT20,AZ20,BF20,BL20)+SUM(L20,R20,X20,AD20,AJ20,AP20,AV20,BB20,BH20,BN20)</x:f>
        <x:v>1150</x:v>
      </x:c>
      <x:c r="F20" s="182" t="n">
        <x:f>SUM(M20,S20,Y20,AE20,AK20,AQ20,AW20,BC20,BI20,BO20)</x:f>
        <x:v>14003.917391927873</x:v>
      </x:c>
      <x:c r="G20" s="182" t="n">
        <x:f>MAX(0,Inputs!$B$12-SUM(J20,P20,V20,AB20,AH20,AN20,AT20,AZ20,BF20,BL20))</x:f>
        <x:v>600</x:v>
      </x:c>
      <x:c r="H20" s="180" t="n">
        <x:f>M19</x:f>
        <x:v>0</x:v>
      </x:c>
      <x:c r="I20" s="180" t="n">
        <x:f>IF(H20&lt;=0,0,H20*IFERROR(INDEX(Inputs!$E$15:$E$24,MATCH(1,Inputs!$L$15:$L$24,0)),0)/12)</x:f>
        <x:v>0</x:v>
      </x:c>
      <x:c r="J20" s="180" t="n">
        <x:f>MIN(H20+I20,IF(H20&gt;0,IFERROR(INDEX(Inputs!$H$15:$H$24,MATCH(1,Inputs!$L$15:$L$24,0)),0),0))</x:f>
        <x:v>0</x:v>
      </x:c>
      <x:c r="K20" s="180" t="n">
        <x:f>MAX(0,H20+I20-J20)</x:f>
        <x:v>0</x:v>
      </x:c>
      <x:c r="L20" s="180" t="n">
        <x:f>MIN(K20,MAX(0,$G20-0))</x:f>
        <x:v>0</x:v>
      </x:c>
      <x:c r="M20" s="180" t="n">
        <x:f>MAX(0,K20-L20)</x:f>
        <x:v>0</x:v>
      </x:c>
      <x:c r="N20" s="180" t="n">
        <x:f>S19</x:f>
        <x:v>4254.6026931969345</x:v>
      </x:c>
      <x:c r="O20" s="180" t="n">
        <x:f>IF(N20&lt;=0,0,N20*IFERROR(INDEX(Inputs!$E$15:$E$24,MATCH(2,Inputs!$L$15:$L$24,0)),0)/12)</x:f>
        <x:v>38.96506966519526</x:v>
      </x:c>
      <x:c r="P20" s="180" t="n">
        <x:f>MIN(N20+O20,IF(N20&gt;0,IFERROR(INDEX(Inputs!$H$15:$H$24,MATCH(2,Inputs!$L$15:$L$24,0)),0),0))</x:f>
        <x:v>250</x:v>
      </x:c>
      <x:c r="Q20" s="180" t="n">
        <x:f>MAX(0,N20+O20-P20)</x:f>
        <x:v>4043.5677628621297</x:v>
      </x:c>
      <x:c r="R20" s="180" t="n">
        <x:f>MIN(Q20,MAX(0,$G20-SUM(K20)))</x:f>
        <x:v>600</x:v>
      </x:c>
      <x:c r="S20" s="180" t="n">
        <x:f>MAX(0,Q20-R20)</x:f>
        <x:v>3443.5677628621297</x:v>
      </x:c>
      <x:c r="T20" s="180" t="n">
        <x:f>Y19</x:f>
        <x:v>10682.398671201316</x:v>
      </x:c>
      <x:c r="U20" s="180" t="n">
        <x:f>IF(T20&lt;=0,0,T20*IFERROR(INDEX(Inputs!$E$15:$E$24,MATCH(3,Inputs!$L$15:$L$24,0)),0)/12)</x:f>
        <x:v>177.95095786442857</x:v>
      </x:c>
      <x:c r="V20" s="180" t="n">
        <x:f>MIN(T20+U20,IF(T20&gt;0,IFERROR(INDEX(Inputs!$H$15:$H$24,MATCH(3,Inputs!$L$15:$L$24,0)),0),0))</x:f>
        <x:v>300</x:v>
      </x:c>
      <x:c r="W20" s="180" t="n">
        <x:f>MAX(0,T20+U20-V20)</x:f>
        <x:v>10560.349629065744</x:v>
      </x:c>
      <x:c r="X20" s="180" t="n">
        <x:f>MIN(W20,MAX(0,$G20-SUM(K20,Q20)))</x:f>
        <x:v>0</x:v>
      </x:c>
      <x:c r="Y20" s="180" t="n">
        <x:f>MAX(0,W20-X20)</x:f>
        <x:v>10560.349629065744</x:v>
      </x:c>
      <x:c r="Z20" s="180" t="n">
        <x:f>AE19</x:f>
        <x:v>0</x:v>
      </x:c>
      <x:c r="AA20" s="180" t="n">
        <x:f>IF(Z20&lt;=0,0,Z20*IFERROR(INDEX(Inputs!$E$15:$E$24,MATCH(4,Inputs!$L$15:$L$24,0)),0)/12)</x:f>
        <x:v>0</x:v>
      </x:c>
      <x:c r="AB20" s="180" t="n">
        <x:f>MIN(Z20+AA20,IF(Z20&gt;0,IFERROR(INDEX(Inputs!$H$15:$H$24,MATCH(4,Inputs!$L$15:$L$24,0)),0),0))</x:f>
        <x:v>0</x:v>
      </x:c>
      <x:c r="AC20" s="180" t="n">
        <x:f>MAX(0,Z20+AA20-AB20)</x:f>
        <x:v>0</x:v>
      </x:c>
      <x:c r="AD20" s="180" t="n">
        <x:f>MIN(AC20,MAX(0,$G20-SUM(K20,Q20,W20)))</x:f>
        <x:v>0</x:v>
      </x:c>
      <x:c r="AE20" s="180" t="n">
        <x:f>MAX(0,AC20-AD20)</x:f>
        <x:v>0</x:v>
      </x:c>
      <x:c r="AF20" s="180" t="n">
        <x:f>AK19</x:f>
        <x:v>0</x:v>
      </x:c>
      <x:c r="AG20" s="180" t="n">
        <x:f>IF(AF20&lt;=0,0,AF20*IFERROR(INDEX(Inputs!$E$15:$E$24,MATCH(5,Inputs!$L$15:$L$24,0)),0)/12)</x:f>
        <x:v>0</x:v>
      </x:c>
      <x:c r="AH20" s="180" t="n">
        <x:f>MIN(AF20+AG20,IF(AF20&gt;0,IFERROR(INDEX(Inputs!$H$15:$H$24,MATCH(5,Inputs!$L$15:$L$24,0)),0),0))</x:f>
        <x:v>0</x:v>
      </x:c>
      <x:c r="AI20" s="180" t="n">
        <x:f>MAX(0,AF20+AG20-AH20)</x:f>
        <x:v>0</x:v>
      </x:c>
      <x:c r="AJ20" s="180" t="n">
        <x:f>MIN(AI20,MAX(0,$G20-SUM(K20,Q20,W20,AC20)))</x:f>
        <x:v>0</x:v>
      </x:c>
      <x:c r="AK20" s="180" t="n">
        <x:f>MAX(0,AI20-AJ20)</x:f>
        <x:v>0</x:v>
      </x:c>
      <x:c r="AL20" s="180" t="n">
        <x:f>AQ19</x:f>
        <x:v>0</x:v>
      </x:c>
      <x:c r="AM20" s="180" t="n">
        <x:f>IF(AL20&lt;=0,0,AL20*IFERROR(INDEX(Inputs!$E$15:$E$24,MATCH(6,Inputs!$L$15:$L$24,0)),0)/12)</x:f>
        <x:v>0</x:v>
      </x:c>
      <x:c r="AN20" s="180" t="n">
        <x:f>MIN(AL20+AM20,IF(AL20&gt;0,IFERROR(INDEX(Inputs!$H$15:$H$24,MATCH(6,Inputs!$L$15:$L$24,0)),0),0))</x:f>
        <x:v>0</x:v>
      </x:c>
      <x:c r="AO20" s="180" t="n">
        <x:f>MAX(0,AL20+AM20-AN20)</x:f>
        <x:v>0</x:v>
      </x:c>
      <x:c r="AP20" s="180" t="n">
        <x:f>MIN(AO20,MAX(0,$G20-SUM(K20,Q20,W20,AC20,AI20)))</x:f>
        <x:v>0</x:v>
      </x:c>
      <x:c r="AQ20" s="180" t="n">
        <x:f>MAX(0,AO20-AP20)</x:f>
        <x:v>0</x:v>
      </x:c>
      <x:c r="AR20" s="180" t="n">
        <x:f>AW19</x:f>
        <x:v>0</x:v>
      </x:c>
      <x:c r="AS20" s="180" t="n">
        <x:f>IF(AR20&lt;=0,0,AR20*IFERROR(INDEX(Inputs!$E$15:$E$24,MATCH(7,Inputs!$L$15:$L$24,0)),0)/12)</x:f>
        <x:v>0</x:v>
      </x:c>
      <x:c r="AT20" s="180" t="n">
        <x:f>MIN(AR20+AS20,IF(AR20&gt;0,IFERROR(INDEX(Inputs!$H$15:$H$24,MATCH(7,Inputs!$L$15:$L$24,0)),0),0))</x:f>
        <x:v>0</x:v>
      </x:c>
      <x:c r="AU20" s="180" t="n">
        <x:f>MAX(0,AR20+AS20-AT20)</x:f>
        <x:v>0</x:v>
      </x:c>
      <x:c r="AV20" s="180" t="n">
        <x:f>MIN(AU20,MAX(0,$G20-SUM(K20,Q20,W20,AC20,AI20,AO20)))</x:f>
        <x:v>0</x:v>
      </x:c>
      <x:c r="AW20" s="180" t="n">
        <x:f>MAX(0,AU20-AV20)</x:f>
        <x:v>0</x:v>
      </x:c>
      <x:c r="AX20" s="180" t="n">
        <x:f>BC19</x:f>
        <x:v>0</x:v>
      </x:c>
      <x:c r="AY20" s="180" t="n">
        <x:f>IF(AX20&lt;=0,0,AX20*IFERROR(INDEX(Inputs!$E$15:$E$24,MATCH(8,Inputs!$L$15:$L$24,0)),0)/12)</x:f>
        <x:v>0</x:v>
      </x:c>
      <x:c r="AZ20" s="180" t="n">
        <x:f>MIN(AX20+AY20,IF(AX20&gt;0,IFERROR(INDEX(Inputs!$H$15:$H$24,MATCH(8,Inputs!$L$15:$L$24,0)),0),0))</x:f>
        <x:v>0</x:v>
      </x:c>
      <x:c r="BA20" s="180" t="n">
        <x:f>MAX(0,AX20+AY20-AZ20)</x:f>
        <x:v>0</x:v>
      </x:c>
      <x:c r="BB20" s="180" t="n">
        <x:f>MIN(BA20,MAX(0,$G20-SUM(K20,Q20,W20,AC20,AI20,AO20,AU20)))</x:f>
        <x:v>0</x:v>
      </x:c>
      <x:c r="BC20" s="180" t="n">
        <x:f>MAX(0,BA20-BB20)</x:f>
        <x:v>0</x:v>
      </x:c>
      <x:c r="BD20" s="180" t="n">
        <x:f>BI19</x:f>
        <x:v>0</x:v>
      </x:c>
      <x:c r="BE20" s="180" t="n">
        <x:f>IF(BD20&lt;=0,0,BD20*IFERROR(INDEX(Inputs!$E$15:$E$24,MATCH(9,Inputs!$L$15:$L$24,0)),0)/12)</x:f>
        <x:v>0</x:v>
      </x:c>
      <x:c r="BF20" s="180" t="n">
        <x:f>MIN(BD20+BE20,IF(BD20&gt;0,IFERROR(INDEX(Inputs!$H$15:$H$24,MATCH(9,Inputs!$L$15:$L$24,0)),0),0))</x:f>
        <x:v>0</x:v>
      </x:c>
      <x:c r="BG20" s="180" t="n">
        <x:f>MAX(0,BD20+BE20-BF20)</x:f>
        <x:v>0</x:v>
      </x:c>
      <x:c r="BH20" s="180" t="n">
        <x:f>MIN(BG20,MAX(0,$G20-SUM(K20,Q20,W20,AC20,AI20,AO20,AU20,BA20)))</x:f>
        <x:v>0</x:v>
      </x:c>
      <x:c r="BI20" s="180" t="n">
        <x:f>MAX(0,BG20-BH20)</x:f>
        <x:v>0</x:v>
      </x:c>
      <x:c r="BJ20" s="180" t="n">
        <x:f>BO19</x:f>
        <x:v>0</x:v>
      </x:c>
      <x:c r="BK20" s="180" t="n">
        <x:f>IF(BJ20&lt;=0,0,BJ20*IFERROR(INDEX(Inputs!$E$15:$E$24,MATCH(10,Inputs!$L$15:$L$24,0)),0)/12)</x:f>
        <x:v>0</x:v>
      </x:c>
      <x:c r="BL20" s="180" t="n">
        <x:f>MIN(BJ20+BK20,IF(BJ20&gt;0,IFERROR(INDEX(Inputs!$H$15:$H$24,MATCH(10,Inputs!$L$15:$L$24,0)),0),0))</x:f>
        <x:v>0</x:v>
      </x:c>
      <x:c r="BM20" s="180" t="n">
        <x:f>MAX(0,BJ20+BK20-BL20)</x:f>
        <x:v>0</x:v>
      </x:c>
      <x:c r="BN20" s="180" t="n">
        <x:f>MIN(BM20,MAX(0,$G20-SUM(K20,Q20,W20,AC20,AI20,AO20,AU20,BA20,BG20)))</x:f>
        <x:v>0</x:v>
      </x:c>
      <x:c r="BO20" s="192" t="n">
        <x:f>MAX(0,BM20-BN20)</x:f>
        <x:v>0</x:v>
      </x:c>
    </x:row>
    <x:row r="21">
      <x:c r="A21" s="191" t="n">
        <x:f>14</x:f>
        <x:v>14</x:v>
      </x:c>
      <x:c r="B21" s="178" t="n">
        <x:f>EDATE(Inputs!$B$4,A21-1)</x:f>
        <x:v>46614</x:v>
      </x:c>
      <x:c r="C21" s="182" t="n">
        <x:f>SUM(H21,N21,T21,Z21,AF21,AL21,AR21,AX21,BD21,BJ21)</x:f>
        <x:v>14003.917391927873</x:v>
      </x:c>
      <x:c r="D21" s="182" t="n">
        <x:f>SUM(I21,O21,U21,AA21,AG21,AM21,AS21,AY21,BE21,BK21)</x:f>
        <x:v>207.45516566573252</x:v>
      </x:c>
      <x:c r="E21" s="182" t="n">
        <x:f>SUM(J21,P21,V21,AB21,AH21,AN21,AT21,AZ21,BF21,BL21)+SUM(L21,R21,X21,AD21,AJ21,AP21,AV21,BB21,BH21,BN21)</x:f>
        <x:v>1150</x:v>
      </x:c>
      <x:c r="F21" s="182" t="n">
        <x:f>SUM(M21,S21,Y21,AE21,AK21,AQ21,AW21,BC21,BI21,BO21)</x:f>
        <x:v>13061.372557593606</x:v>
      </x:c>
      <x:c r="G21" s="182" t="n">
        <x:f>MAX(0,Inputs!$B$12-SUM(J21,P21,V21,AB21,AH21,AN21,AT21,AZ21,BF21,BL21))</x:f>
        <x:v>600</x:v>
      </x:c>
      <x:c r="H21" s="180" t="n">
        <x:f>M20</x:f>
        <x:v>0</x:v>
      </x:c>
      <x:c r="I21" s="180" t="n">
        <x:f>IF(H21&lt;=0,0,H21*IFERROR(INDEX(Inputs!$E$15:$E$24,MATCH(1,Inputs!$L$15:$L$24,0)),0)/12)</x:f>
        <x:v>0</x:v>
      </x:c>
      <x:c r="J21" s="180" t="n">
        <x:f>MIN(H21+I21,IF(H21&gt;0,IFERROR(INDEX(Inputs!$H$15:$H$24,MATCH(1,Inputs!$L$15:$L$24,0)),0),0))</x:f>
        <x:v>0</x:v>
      </x:c>
      <x:c r="K21" s="180" t="n">
        <x:f>MAX(0,H21+I21-J21)</x:f>
        <x:v>0</x:v>
      </x:c>
      <x:c r="L21" s="180" t="n">
        <x:f>MIN(K21,MAX(0,$G21-0))</x:f>
        <x:v>0</x:v>
      </x:c>
      <x:c r="M21" s="180" t="n">
        <x:f>MAX(0,K21-L21)</x:f>
        <x:v>0</x:v>
      </x:c>
      <x:c r="N21" s="180" t="n">
        <x:f>S20</x:f>
        <x:v>3443.5677628621297</x:v>
      </x:c>
      <x:c r="O21" s="180" t="n">
        <x:f>IF(N21&lt;=0,0,N21*IFERROR(INDEX(Inputs!$E$15:$E$24,MATCH(2,Inputs!$L$15:$L$24,0)),0)/12)</x:f>
        <x:v>31.53734142821234</x:v>
      </x:c>
      <x:c r="P21" s="180" t="n">
        <x:f>MIN(N21+O21,IF(N21&gt;0,IFERROR(INDEX(Inputs!$H$15:$H$24,MATCH(2,Inputs!$L$15:$L$24,0)),0),0))</x:f>
        <x:v>250</x:v>
      </x:c>
      <x:c r="Q21" s="180" t="n">
        <x:f>MAX(0,N21+O21-P21)</x:f>
        <x:v>3225.105104290342</x:v>
      </x:c>
      <x:c r="R21" s="180" t="n">
        <x:f>MIN(Q21,MAX(0,$G21-SUM(K21)))</x:f>
        <x:v>600</x:v>
      </x:c>
      <x:c r="S21" s="180" t="n">
        <x:f>MAX(0,Q21-R21)</x:f>
        <x:v>2625.105104290342</x:v>
      </x:c>
      <x:c r="T21" s="180" t="n">
        <x:f>Y20</x:f>
        <x:v>10560.349629065744</x:v>
      </x:c>
      <x:c r="U21" s="180" t="n">
        <x:f>IF(T21&lt;=0,0,T21*IFERROR(INDEX(Inputs!$E$15:$E$24,MATCH(3,Inputs!$L$15:$L$24,0)),0)/12)</x:f>
        <x:v>175.9178242375202</x:v>
      </x:c>
      <x:c r="V21" s="180" t="n">
        <x:f>MIN(T21+U21,IF(T21&gt;0,IFERROR(INDEX(Inputs!$H$15:$H$24,MATCH(3,Inputs!$L$15:$L$24,0)),0),0))</x:f>
        <x:v>300</x:v>
      </x:c>
      <x:c r="W21" s="180" t="n">
        <x:f>MAX(0,T21+U21-V21)</x:f>
        <x:v>10436.267453303264</x:v>
      </x:c>
      <x:c r="X21" s="180" t="n">
        <x:f>MIN(W21,MAX(0,$G21-SUM(K21,Q21)))</x:f>
        <x:v>0</x:v>
      </x:c>
      <x:c r="Y21" s="180" t="n">
        <x:f>MAX(0,W21-X21)</x:f>
        <x:v>10436.267453303264</x:v>
      </x:c>
      <x:c r="Z21" s="180" t="n">
        <x:f>AE20</x:f>
        <x:v>0</x:v>
      </x:c>
      <x:c r="AA21" s="180" t="n">
        <x:f>IF(Z21&lt;=0,0,Z21*IFERROR(INDEX(Inputs!$E$15:$E$24,MATCH(4,Inputs!$L$15:$L$24,0)),0)/12)</x:f>
        <x:v>0</x:v>
      </x:c>
      <x:c r="AB21" s="180" t="n">
        <x:f>MIN(Z21+AA21,IF(Z21&gt;0,IFERROR(INDEX(Inputs!$H$15:$H$24,MATCH(4,Inputs!$L$15:$L$24,0)),0),0))</x:f>
        <x:v>0</x:v>
      </x:c>
      <x:c r="AC21" s="180" t="n">
        <x:f>MAX(0,Z21+AA21-AB21)</x:f>
        <x:v>0</x:v>
      </x:c>
      <x:c r="AD21" s="180" t="n">
        <x:f>MIN(AC21,MAX(0,$G21-SUM(K21,Q21,W21)))</x:f>
        <x:v>0</x:v>
      </x:c>
      <x:c r="AE21" s="180" t="n">
        <x:f>MAX(0,AC21-AD21)</x:f>
        <x:v>0</x:v>
      </x:c>
      <x:c r="AF21" s="180" t="n">
        <x:f>AK20</x:f>
        <x:v>0</x:v>
      </x:c>
      <x:c r="AG21" s="180" t="n">
        <x:f>IF(AF21&lt;=0,0,AF21*IFERROR(INDEX(Inputs!$E$15:$E$24,MATCH(5,Inputs!$L$15:$L$24,0)),0)/12)</x:f>
        <x:v>0</x:v>
      </x:c>
      <x:c r="AH21" s="180" t="n">
        <x:f>MIN(AF21+AG21,IF(AF21&gt;0,IFERROR(INDEX(Inputs!$H$15:$H$24,MATCH(5,Inputs!$L$15:$L$24,0)),0),0))</x:f>
        <x:v>0</x:v>
      </x:c>
      <x:c r="AI21" s="180" t="n">
        <x:f>MAX(0,AF21+AG21-AH21)</x:f>
        <x:v>0</x:v>
      </x:c>
      <x:c r="AJ21" s="180" t="n">
        <x:f>MIN(AI21,MAX(0,$G21-SUM(K21,Q21,W21,AC21)))</x:f>
        <x:v>0</x:v>
      </x:c>
      <x:c r="AK21" s="180" t="n">
        <x:f>MAX(0,AI21-AJ21)</x:f>
        <x:v>0</x:v>
      </x:c>
      <x:c r="AL21" s="180" t="n">
        <x:f>AQ20</x:f>
        <x:v>0</x:v>
      </x:c>
      <x:c r="AM21" s="180" t="n">
        <x:f>IF(AL21&lt;=0,0,AL21*IFERROR(INDEX(Inputs!$E$15:$E$24,MATCH(6,Inputs!$L$15:$L$24,0)),0)/12)</x:f>
        <x:v>0</x:v>
      </x:c>
      <x:c r="AN21" s="180" t="n">
        <x:f>MIN(AL21+AM21,IF(AL21&gt;0,IFERROR(INDEX(Inputs!$H$15:$H$24,MATCH(6,Inputs!$L$15:$L$24,0)),0),0))</x:f>
        <x:v>0</x:v>
      </x:c>
      <x:c r="AO21" s="180" t="n">
        <x:f>MAX(0,AL21+AM21-AN21)</x:f>
        <x:v>0</x:v>
      </x:c>
      <x:c r="AP21" s="180" t="n">
        <x:f>MIN(AO21,MAX(0,$G21-SUM(K21,Q21,W21,AC21,AI21)))</x:f>
        <x:v>0</x:v>
      </x:c>
      <x:c r="AQ21" s="180" t="n">
        <x:f>MAX(0,AO21-AP21)</x:f>
        <x:v>0</x:v>
      </x:c>
      <x:c r="AR21" s="180" t="n">
        <x:f>AW20</x:f>
        <x:v>0</x:v>
      </x:c>
      <x:c r="AS21" s="180" t="n">
        <x:f>IF(AR21&lt;=0,0,AR21*IFERROR(INDEX(Inputs!$E$15:$E$24,MATCH(7,Inputs!$L$15:$L$24,0)),0)/12)</x:f>
        <x:v>0</x:v>
      </x:c>
      <x:c r="AT21" s="180" t="n">
        <x:f>MIN(AR21+AS21,IF(AR21&gt;0,IFERROR(INDEX(Inputs!$H$15:$H$24,MATCH(7,Inputs!$L$15:$L$24,0)),0),0))</x:f>
        <x:v>0</x:v>
      </x:c>
      <x:c r="AU21" s="180" t="n">
        <x:f>MAX(0,AR21+AS21-AT21)</x:f>
        <x:v>0</x:v>
      </x:c>
      <x:c r="AV21" s="180" t="n">
        <x:f>MIN(AU21,MAX(0,$G21-SUM(K21,Q21,W21,AC21,AI21,AO21)))</x:f>
        <x:v>0</x:v>
      </x:c>
      <x:c r="AW21" s="180" t="n">
        <x:f>MAX(0,AU21-AV21)</x:f>
        <x:v>0</x:v>
      </x:c>
      <x:c r="AX21" s="180" t="n">
        <x:f>BC20</x:f>
        <x:v>0</x:v>
      </x:c>
      <x:c r="AY21" s="180" t="n">
        <x:f>IF(AX21&lt;=0,0,AX21*IFERROR(INDEX(Inputs!$E$15:$E$24,MATCH(8,Inputs!$L$15:$L$24,0)),0)/12)</x:f>
        <x:v>0</x:v>
      </x:c>
      <x:c r="AZ21" s="180" t="n">
        <x:f>MIN(AX21+AY21,IF(AX21&gt;0,IFERROR(INDEX(Inputs!$H$15:$H$24,MATCH(8,Inputs!$L$15:$L$24,0)),0),0))</x:f>
        <x:v>0</x:v>
      </x:c>
      <x:c r="BA21" s="180" t="n">
        <x:f>MAX(0,AX21+AY21-AZ21)</x:f>
        <x:v>0</x:v>
      </x:c>
      <x:c r="BB21" s="180" t="n">
        <x:f>MIN(BA21,MAX(0,$G21-SUM(K21,Q21,W21,AC21,AI21,AO21,AU21)))</x:f>
        <x:v>0</x:v>
      </x:c>
      <x:c r="BC21" s="180" t="n">
        <x:f>MAX(0,BA21-BB21)</x:f>
        <x:v>0</x:v>
      </x:c>
      <x:c r="BD21" s="180" t="n">
        <x:f>BI20</x:f>
        <x:v>0</x:v>
      </x:c>
      <x:c r="BE21" s="180" t="n">
        <x:f>IF(BD21&lt;=0,0,BD21*IFERROR(INDEX(Inputs!$E$15:$E$24,MATCH(9,Inputs!$L$15:$L$24,0)),0)/12)</x:f>
        <x:v>0</x:v>
      </x:c>
      <x:c r="BF21" s="180" t="n">
        <x:f>MIN(BD21+BE21,IF(BD21&gt;0,IFERROR(INDEX(Inputs!$H$15:$H$24,MATCH(9,Inputs!$L$15:$L$24,0)),0),0))</x:f>
        <x:v>0</x:v>
      </x:c>
      <x:c r="BG21" s="180" t="n">
        <x:f>MAX(0,BD21+BE21-BF21)</x:f>
        <x:v>0</x:v>
      </x:c>
      <x:c r="BH21" s="180" t="n">
        <x:f>MIN(BG21,MAX(0,$G21-SUM(K21,Q21,W21,AC21,AI21,AO21,AU21,BA21)))</x:f>
        <x:v>0</x:v>
      </x:c>
      <x:c r="BI21" s="180" t="n">
        <x:f>MAX(0,BG21-BH21)</x:f>
        <x:v>0</x:v>
      </x:c>
      <x:c r="BJ21" s="180" t="n">
        <x:f>BO20</x:f>
        <x:v>0</x:v>
      </x:c>
      <x:c r="BK21" s="180" t="n">
        <x:f>IF(BJ21&lt;=0,0,BJ21*IFERROR(INDEX(Inputs!$E$15:$E$24,MATCH(10,Inputs!$L$15:$L$24,0)),0)/12)</x:f>
        <x:v>0</x:v>
      </x:c>
      <x:c r="BL21" s="180" t="n">
        <x:f>MIN(BJ21+BK21,IF(BJ21&gt;0,IFERROR(INDEX(Inputs!$H$15:$H$24,MATCH(10,Inputs!$L$15:$L$24,0)),0),0))</x:f>
        <x:v>0</x:v>
      </x:c>
      <x:c r="BM21" s="180" t="n">
        <x:f>MAX(0,BJ21+BK21-BL21)</x:f>
        <x:v>0</x:v>
      </x:c>
      <x:c r="BN21" s="180" t="n">
        <x:f>MIN(BM21,MAX(0,$G21-SUM(K21,Q21,W21,AC21,AI21,AO21,AU21,BA21,BG21)))</x:f>
        <x:v>0</x:v>
      </x:c>
      <x:c r="BO21" s="192" t="n">
        <x:f>MAX(0,BM21-BN21)</x:f>
        <x:v>0</x:v>
      </x:c>
    </x:row>
    <x:row r="22">
      <x:c r="A22" s="191" t="n">
        <x:f>15</x:f>
        <x:v>15</x:v>
      </x:c>
      <x:c r="B22" s="178" t="n">
        <x:f>EDATE(Inputs!$B$4,A22-1)</x:f>
        <x:v>46645</x:v>
      </x:c>
      <x:c r="C22" s="182" t="n">
        <x:f>SUM(H22,N22,T22,Z22,AF22,AL22,AR22,AX22,BD22,BJ22)</x:f>
        <x:v>13061.372557593606</x:v>
      </x:c>
      <x:c r="D22" s="182" t="n">
        <x:f>SUM(I22,O22,U22,AA22,AG22,AM22,AS22,AY22,BE22,BK22)</x:f>
        <x:v>197.89240957306924</x:v>
      </x:c>
      <x:c r="E22" s="182" t="n">
        <x:f>SUM(J22,P22,V22,AB22,AH22,AN22,AT22,AZ22,BF22,BL22)+SUM(L22,R22,X22,AD22,AJ22,AP22,AV22,BB22,BH22,BN22)</x:f>
        <x:v>1150</x:v>
      </x:c>
      <x:c r="F22" s="182" t="n">
        <x:f>SUM(M22,S22,Y22,AE22,AK22,AQ22,AW22,BC22,BI22,BO22)</x:f>
        <x:v>12109.264967166675</x:v>
      </x:c>
      <x:c r="G22" s="182" t="n">
        <x:f>MAX(0,Inputs!$B$12-SUM(J22,P22,V22,AB22,AH22,AN22,AT22,AZ22,BF22,BL22))</x:f>
        <x:v>600</x:v>
      </x:c>
      <x:c r="H22" s="180" t="n">
        <x:f>M21</x:f>
        <x:v>0</x:v>
      </x:c>
      <x:c r="I22" s="180" t="n">
        <x:f>IF(H22&lt;=0,0,H22*IFERROR(INDEX(Inputs!$E$15:$E$24,MATCH(1,Inputs!$L$15:$L$24,0)),0)/12)</x:f>
        <x:v>0</x:v>
      </x:c>
      <x:c r="J22" s="180" t="n">
        <x:f>MIN(H22+I22,IF(H22&gt;0,IFERROR(INDEX(Inputs!$H$15:$H$24,MATCH(1,Inputs!$L$15:$L$24,0)),0),0))</x:f>
        <x:v>0</x:v>
      </x:c>
      <x:c r="K22" s="180" t="n">
        <x:f>MAX(0,H22+I22-J22)</x:f>
        <x:v>0</x:v>
      </x:c>
      <x:c r="L22" s="180" t="n">
        <x:f>MIN(K22,MAX(0,$G22-0))</x:f>
        <x:v>0</x:v>
      </x:c>
      <x:c r="M22" s="180" t="n">
        <x:f>MAX(0,K22-L22)</x:f>
        <x:v>0</x:v>
      </x:c>
      <x:c r="N22" s="180" t="n">
        <x:f>S21</x:f>
        <x:v>2625.105104290342</x:v>
      </x:c>
      <x:c r="O22" s="180" t="n">
        <x:f>IF(N22&lt;=0,0,N22*IFERROR(INDEX(Inputs!$E$15:$E$24,MATCH(2,Inputs!$L$15:$L$24,0)),0)/12)</x:f>
        <x:v>24.04158758012571</x:v>
      </x:c>
      <x:c r="P22" s="180" t="n">
        <x:f>MIN(N22+O22,IF(N22&gt;0,IFERROR(INDEX(Inputs!$H$15:$H$24,MATCH(2,Inputs!$L$15:$L$24,0)),0),0))</x:f>
        <x:v>250</x:v>
      </x:c>
      <x:c r="Q22" s="180" t="n">
        <x:f>MAX(0,N22+O22-P22)</x:f>
        <x:v>2399.1466918704677</x:v>
      </x:c>
      <x:c r="R22" s="180" t="n">
        <x:f>MIN(Q22,MAX(0,$G22-SUM(K22)))</x:f>
        <x:v>600</x:v>
      </x:c>
      <x:c r="S22" s="180" t="n">
        <x:f>MAX(0,Q22-R22)</x:f>
        <x:v>1799.1466918704677</x:v>
      </x:c>
      <x:c r="T22" s="180" t="n">
        <x:f>Y21</x:f>
        <x:v>10436.267453303264</x:v>
      </x:c>
      <x:c r="U22" s="180" t="n">
        <x:f>IF(T22&lt;=0,0,T22*IFERROR(INDEX(Inputs!$E$15:$E$24,MATCH(3,Inputs!$L$15:$L$24,0)),0)/12)</x:f>
        <x:v>173.85082199294354</x:v>
      </x:c>
      <x:c r="V22" s="180" t="n">
        <x:f>MIN(T22+U22,IF(T22&gt;0,IFERROR(INDEX(Inputs!$H$15:$H$24,MATCH(3,Inputs!$L$15:$L$24,0)),0),0))</x:f>
        <x:v>300</x:v>
      </x:c>
      <x:c r="W22" s="180" t="n">
        <x:f>MAX(0,T22+U22-V22)</x:f>
        <x:v>10310.118275296207</x:v>
      </x:c>
      <x:c r="X22" s="180" t="n">
        <x:f>MIN(W22,MAX(0,$G22-SUM(K22,Q22)))</x:f>
        <x:v>0</x:v>
      </x:c>
      <x:c r="Y22" s="180" t="n">
        <x:f>MAX(0,W22-X22)</x:f>
        <x:v>10310.118275296207</x:v>
      </x:c>
      <x:c r="Z22" s="180" t="n">
        <x:f>AE21</x:f>
        <x:v>0</x:v>
      </x:c>
      <x:c r="AA22" s="180" t="n">
        <x:f>IF(Z22&lt;=0,0,Z22*IFERROR(INDEX(Inputs!$E$15:$E$24,MATCH(4,Inputs!$L$15:$L$24,0)),0)/12)</x:f>
        <x:v>0</x:v>
      </x:c>
      <x:c r="AB22" s="180" t="n">
        <x:f>MIN(Z22+AA22,IF(Z22&gt;0,IFERROR(INDEX(Inputs!$H$15:$H$24,MATCH(4,Inputs!$L$15:$L$24,0)),0),0))</x:f>
        <x:v>0</x:v>
      </x:c>
      <x:c r="AC22" s="180" t="n">
        <x:f>MAX(0,Z22+AA22-AB22)</x:f>
        <x:v>0</x:v>
      </x:c>
      <x:c r="AD22" s="180" t="n">
        <x:f>MIN(AC22,MAX(0,$G22-SUM(K22,Q22,W22)))</x:f>
        <x:v>0</x:v>
      </x:c>
      <x:c r="AE22" s="180" t="n">
        <x:f>MAX(0,AC22-AD22)</x:f>
        <x:v>0</x:v>
      </x:c>
      <x:c r="AF22" s="180" t="n">
        <x:f>AK21</x:f>
        <x:v>0</x:v>
      </x:c>
      <x:c r="AG22" s="180" t="n">
        <x:f>IF(AF22&lt;=0,0,AF22*IFERROR(INDEX(Inputs!$E$15:$E$24,MATCH(5,Inputs!$L$15:$L$24,0)),0)/12)</x:f>
        <x:v>0</x:v>
      </x:c>
      <x:c r="AH22" s="180" t="n">
        <x:f>MIN(AF22+AG22,IF(AF22&gt;0,IFERROR(INDEX(Inputs!$H$15:$H$24,MATCH(5,Inputs!$L$15:$L$24,0)),0),0))</x:f>
        <x:v>0</x:v>
      </x:c>
      <x:c r="AI22" s="180" t="n">
        <x:f>MAX(0,AF22+AG22-AH22)</x:f>
        <x:v>0</x:v>
      </x:c>
      <x:c r="AJ22" s="180" t="n">
        <x:f>MIN(AI22,MAX(0,$G22-SUM(K22,Q22,W22,AC22)))</x:f>
        <x:v>0</x:v>
      </x:c>
      <x:c r="AK22" s="180" t="n">
        <x:f>MAX(0,AI22-AJ22)</x:f>
        <x:v>0</x:v>
      </x:c>
      <x:c r="AL22" s="180" t="n">
        <x:f>AQ21</x:f>
        <x:v>0</x:v>
      </x:c>
      <x:c r="AM22" s="180" t="n">
        <x:f>IF(AL22&lt;=0,0,AL22*IFERROR(INDEX(Inputs!$E$15:$E$24,MATCH(6,Inputs!$L$15:$L$24,0)),0)/12)</x:f>
        <x:v>0</x:v>
      </x:c>
      <x:c r="AN22" s="180" t="n">
        <x:f>MIN(AL22+AM22,IF(AL22&gt;0,IFERROR(INDEX(Inputs!$H$15:$H$24,MATCH(6,Inputs!$L$15:$L$24,0)),0),0))</x:f>
        <x:v>0</x:v>
      </x:c>
      <x:c r="AO22" s="180" t="n">
        <x:f>MAX(0,AL22+AM22-AN22)</x:f>
        <x:v>0</x:v>
      </x:c>
      <x:c r="AP22" s="180" t="n">
        <x:f>MIN(AO22,MAX(0,$G22-SUM(K22,Q22,W22,AC22,AI22)))</x:f>
        <x:v>0</x:v>
      </x:c>
      <x:c r="AQ22" s="180" t="n">
        <x:f>MAX(0,AO22-AP22)</x:f>
        <x:v>0</x:v>
      </x:c>
      <x:c r="AR22" s="180" t="n">
        <x:f>AW21</x:f>
        <x:v>0</x:v>
      </x:c>
      <x:c r="AS22" s="180" t="n">
        <x:f>IF(AR22&lt;=0,0,AR22*IFERROR(INDEX(Inputs!$E$15:$E$24,MATCH(7,Inputs!$L$15:$L$24,0)),0)/12)</x:f>
        <x:v>0</x:v>
      </x:c>
      <x:c r="AT22" s="180" t="n">
        <x:f>MIN(AR22+AS22,IF(AR22&gt;0,IFERROR(INDEX(Inputs!$H$15:$H$24,MATCH(7,Inputs!$L$15:$L$24,0)),0),0))</x:f>
        <x:v>0</x:v>
      </x:c>
      <x:c r="AU22" s="180" t="n">
        <x:f>MAX(0,AR22+AS22-AT22)</x:f>
        <x:v>0</x:v>
      </x:c>
      <x:c r="AV22" s="180" t="n">
        <x:f>MIN(AU22,MAX(0,$G22-SUM(K22,Q22,W22,AC22,AI22,AO22)))</x:f>
        <x:v>0</x:v>
      </x:c>
      <x:c r="AW22" s="180" t="n">
        <x:f>MAX(0,AU22-AV22)</x:f>
        <x:v>0</x:v>
      </x:c>
      <x:c r="AX22" s="180" t="n">
        <x:f>BC21</x:f>
        <x:v>0</x:v>
      </x:c>
      <x:c r="AY22" s="180" t="n">
        <x:f>IF(AX22&lt;=0,0,AX22*IFERROR(INDEX(Inputs!$E$15:$E$24,MATCH(8,Inputs!$L$15:$L$24,0)),0)/12)</x:f>
        <x:v>0</x:v>
      </x:c>
      <x:c r="AZ22" s="180" t="n">
        <x:f>MIN(AX22+AY22,IF(AX22&gt;0,IFERROR(INDEX(Inputs!$H$15:$H$24,MATCH(8,Inputs!$L$15:$L$24,0)),0),0))</x:f>
        <x:v>0</x:v>
      </x:c>
      <x:c r="BA22" s="180" t="n">
        <x:f>MAX(0,AX22+AY22-AZ22)</x:f>
        <x:v>0</x:v>
      </x:c>
      <x:c r="BB22" s="180" t="n">
        <x:f>MIN(BA22,MAX(0,$G22-SUM(K22,Q22,W22,AC22,AI22,AO22,AU22)))</x:f>
        <x:v>0</x:v>
      </x:c>
      <x:c r="BC22" s="180" t="n">
        <x:f>MAX(0,BA22-BB22)</x:f>
        <x:v>0</x:v>
      </x:c>
      <x:c r="BD22" s="180" t="n">
        <x:f>BI21</x:f>
        <x:v>0</x:v>
      </x:c>
      <x:c r="BE22" s="180" t="n">
        <x:f>IF(BD22&lt;=0,0,BD22*IFERROR(INDEX(Inputs!$E$15:$E$24,MATCH(9,Inputs!$L$15:$L$24,0)),0)/12)</x:f>
        <x:v>0</x:v>
      </x:c>
      <x:c r="BF22" s="180" t="n">
        <x:f>MIN(BD22+BE22,IF(BD22&gt;0,IFERROR(INDEX(Inputs!$H$15:$H$24,MATCH(9,Inputs!$L$15:$L$24,0)),0),0))</x:f>
        <x:v>0</x:v>
      </x:c>
      <x:c r="BG22" s="180" t="n">
        <x:f>MAX(0,BD22+BE22-BF22)</x:f>
        <x:v>0</x:v>
      </x:c>
      <x:c r="BH22" s="180" t="n">
        <x:f>MIN(BG22,MAX(0,$G22-SUM(K22,Q22,W22,AC22,AI22,AO22,AU22,BA22)))</x:f>
        <x:v>0</x:v>
      </x:c>
      <x:c r="BI22" s="180" t="n">
        <x:f>MAX(0,BG22-BH22)</x:f>
        <x:v>0</x:v>
      </x:c>
      <x:c r="BJ22" s="180" t="n">
        <x:f>BO21</x:f>
        <x:v>0</x:v>
      </x:c>
      <x:c r="BK22" s="180" t="n">
        <x:f>IF(BJ22&lt;=0,0,BJ22*IFERROR(INDEX(Inputs!$E$15:$E$24,MATCH(10,Inputs!$L$15:$L$24,0)),0)/12)</x:f>
        <x:v>0</x:v>
      </x:c>
      <x:c r="BL22" s="180" t="n">
        <x:f>MIN(BJ22+BK22,IF(BJ22&gt;0,IFERROR(INDEX(Inputs!$H$15:$H$24,MATCH(10,Inputs!$L$15:$L$24,0)),0),0))</x:f>
        <x:v>0</x:v>
      </x:c>
      <x:c r="BM22" s="180" t="n">
        <x:f>MAX(0,BJ22+BK22-BL22)</x:f>
        <x:v>0</x:v>
      </x:c>
      <x:c r="BN22" s="180" t="n">
        <x:f>MIN(BM22,MAX(0,$G22-SUM(K22,Q22,W22,AC22,AI22,AO22,AU22,BA22,BG22)))</x:f>
        <x:v>0</x:v>
      </x:c>
      <x:c r="BO22" s="192" t="n">
        <x:f>MAX(0,BM22-BN22)</x:f>
        <x:v>0</x:v>
      </x:c>
    </x:row>
    <x:row r="23">
      <x:c r="A23" s="191" t="n">
        <x:f>16</x:f>
        <x:v>16</x:v>
      </x:c>
      <x:c r="B23" s="178" t="n">
        <x:f>EDATE(Inputs!$B$4,A23-1)</x:f>
        <x:v>46675</x:v>
      </x:c>
      <x:c r="C23" s="182" t="n">
        <x:f>SUM(H23,N23,T23,Z23,AF23,AL23,AR23,AX23,BD23,BJ23)</x:f>
        <x:v>12109.264967166675</x:v>
      </x:c>
      <x:c r="D23" s="182" t="n">
        <x:f>SUM(I23,O23,U23,AA23,AG23,AM23,AS23,AY23,BE23,BK23)</x:f>
        <x:v>188.22657205568967</x:v>
      </x:c>
      <x:c r="E23" s="182" t="n">
        <x:f>SUM(J23,P23,V23,AB23,AH23,AN23,AT23,AZ23,BF23,BL23)+SUM(L23,R23,X23,AD23,AJ23,AP23,AV23,BB23,BH23,BN23)</x:f>
        <x:v>1150</x:v>
      </x:c>
      <x:c r="F23" s="182" t="n">
        <x:f>SUM(M23,S23,Y23,AE23,AK23,AQ23,AW23,BC23,BI23,BO23)</x:f>
        <x:v>11147.491539222365</x:v>
      </x:c>
      <x:c r="G23" s="182" t="n">
        <x:f>MAX(0,Inputs!$B$12-SUM(J23,P23,V23,AB23,AH23,AN23,AT23,AZ23,BF23,BL23))</x:f>
        <x:v>600</x:v>
      </x:c>
      <x:c r="H23" s="180" t="n">
        <x:f>M22</x:f>
        <x:v>0</x:v>
      </x:c>
      <x:c r="I23" s="180" t="n">
        <x:f>IF(H23&lt;=0,0,H23*IFERROR(INDEX(Inputs!$E$15:$E$24,MATCH(1,Inputs!$L$15:$L$24,0)),0)/12)</x:f>
        <x:v>0</x:v>
      </x:c>
      <x:c r="J23" s="180" t="n">
        <x:f>MIN(H23+I23,IF(H23&gt;0,IFERROR(INDEX(Inputs!$H$15:$H$24,MATCH(1,Inputs!$L$15:$L$24,0)),0),0))</x:f>
        <x:v>0</x:v>
      </x:c>
      <x:c r="K23" s="180" t="n">
        <x:f>MAX(0,H23+I23-J23)</x:f>
        <x:v>0</x:v>
      </x:c>
      <x:c r="L23" s="180" t="n">
        <x:f>MIN(K23,MAX(0,$G23-0))</x:f>
        <x:v>0</x:v>
      </x:c>
      <x:c r="M23" s="180" t="n">
        <x:f>MAX(0,K23-L23)</x:f>
        <x:v>0</x:v>
      </x:c>
      <x:c r="N23" s="180" t="n">
        <x:f>S22</x:f>
        <x:v>1799.1466918704677</x:v>
      </x:c>
      <x:c r="O23" s="180" t="n">
        <x:f>IF(N23&lt;=0,0,N23*IFERROR(INDEX(Inputs!$E$15:$E$24,MATCH(2,Inputs!$L$15:$L$24,0)),0)/12)</x:f>
        <x:v>16.4771851197137</x:v>
      </x:c>
      <x:c r="P23" s="180" t="n">
        <x:f>MIN(N23+O23,IF(N23&gt;0,IFERROR(INDEX(Inputs!$H$15:$H$24,MATCH(2,Inputs!$L$15:$L$24,0)),0),0))</x:f>
        <x:v>250</x:v>
      </x:c>
      <x:c r="Q23" s="180" t="n">
        <x:f>MAX(0,N23+O23-P23)</x:f>
        <x:v>1565.6238769901815</x:v>
      </x:c>
      <x:c r="R23" s="180" t="n">
        <x:f>MIN(Q23,MAX(0,$G23-SUM(K23)))</x:f>
        <x:v>600</x:v>
      </x:c>
      <x:c r="S23" s="180" t="n">
        <x:f>MAX(0,Q23-R23)</x:f>
        <x:v>965.6238769901815</x:v>
      </x:c>
      <x:c r="T23" s="180" t="n">
        <x:f>Y22</x:f>
        <x:v>10310.118275296207</x:v>
      </x:c>
      <x:c r="U23" s="180" t="n">
        <x:f>IF(T23&lt;=0,0,T23*IFERROR(INDEX(Inputs!$E$15:$E$24,MATCH(3,Inputs!$L$15:$L$24,0)),0)/12)</x:f>
        <x:v>171.74938693597596</x:v>
      </x:c>
      <x:c r="V23" s="180" t="n">
        <x:f>MIN(T23+U23,IF(T23&gt;0,IFERROR(INDEX(Inputs!$H$15:$H$24,MATCH(3,Inputs!$L$15:$L$24,0)),0),0))</x:f>
        <x:v>300</x:v>
      </x:c>
      <x:c r="W23" s="180" t="n">
        <x:f>MAX(0,T23+U23-V23)</x:f>
        <x:v>10181.867662232184</x:v>
      </x:c>
      <x:c r="X23" s="180" t="n">
        <x:f>MIN(W23,MAX(0,$G23-SUM(K23,Q23)))</x:f>
        <x:v>0</x:v>
      </x:c>
      <x:c r="Y23" s="180" t="n">
        <x:f>MAX(0,W23-X23)</x:f>
        <x:v>10181.867662232184</x:v>
      </x:c>
      <x:c r="Z23" s="180" t="n">
        <x:f>AE22</x:f>
        <x:v>0</x:v>
      </x:c>
      <x:c r="AA23" s="180" t="n">
        <x:f>IF(Z23&lt;=0,0,Z23*IFERROR(INDEX(Inputs!$E$15:$E$24,MATCH(4,Inputs!$L$15:$L$24,0)),0)/12)</x:f>
        <x:v>0</x:v>
      </x:c>
      <x:c r="AB23" s="180" t="n">
        <x:f>MIN(Z23+AA23,IF(Z23&gt;0,IFERROR(INDEX(Inputs!$H$15:$H$24,MATCH(4,Inputs!$L$15:$L$24,0)),0),0))</x:f>
        <x:v>0</x:v>
      </x:c>
      <x:c r="AC23" s="180" t="n">
        <x:f>MAX(0,Z23+AA23-AB23)</x:f>
        <x:v>0</x:v>
      </x:c>
      <x:c r="AD23" s="180" t="n">
        <x:f>MIN(AC23,MAX(0,$G23-SUM(K23,Q23,W23)))</x:f>
        <x:v>0</x:v>
      </x:c>
      <x:c r="AE23" s="180" t="n">
        <x:f>MAX(0,AC23-AD23)</x:f>
        <x:v>0</x:v>
      </x:c>
      <x:c r="AF23" s="180" t="n">
        <x:f>AK22</x:f>
        <x:v>0</x:v>
      </x:c>
      <x:c r="AG23" s="180" t="n">
        <x:f>IF(AF23&lt;=0,0,AF23*IFERROR(INDEX(Inputs!$E$15:$E$24,MATCH(5,Inputs!$L$15:$L$24,0)),0)/12)</x:f>
        <x:v>0</x:v>
      </x:c>
      <x:c r="AH23" s="180" t="n">
        <x:f>MIN(AF23+AG23,IF(AF23&gt;0,IFERROR(INDEX(Inputs!$H$15:$H$24,MATCH(5,Inputs!$L$15:$L$24,0)),0),0))</x:f>
        <x:v>0</x:v>
      </x:c>
      <x:c r="AI23" s="180" t="n">
        <x:f>MAX(0,AF23+AG23-AH23)</x:f>
        <x:v>0</x:v>
      </x:c>
      <x:c r="AJ23" s="180" t="n">
        <x:f>MIN(AI23,MAX(0,$G23-SUM(K23,Q23,W23,AC23)))</x:f>
        <x:v>0</x:v>
      </x:c>
      <x:c r="AK23" s="180" t="n">
        <x:f>MAX(0,AI23-AJ23)</x:f>
        <x:v>0</x:v>
      </x:c>
      <x:c r="AL23" s="180" t="n">
        <x:f>AQ22</x:f>
        <x:v>0</x:v>
      </x:c>
      <x:c r="AM23" s="180" t="n">
        <x:f>IF(AL23&lt;=0,0,AL23*IFERROR(INDEX(Inputs!$E$15:$E$24,MATCH(6,Inputs!$L$15:$L$24,0)),0)/12)</x:f>
        <x:v>0</x:v>
      </x:c>
      <x:c r="AN23" s="180" t="n">
        <x:f>MIN(AL23+AM23,IF(AL23&gt;0,IFERROR(INDEX(Inputs!$H$15:$H$24,MATCH(6,Inputs!$L$15:$L$24,0)),0),0))</x:f>
        <x:v>0</x:v>
      </x:c>
      <x:c r="AO23" s="180" t="n">
        <x:f>MAX(0,AL23+AM23-AN23)</x:f>
        <x:v>0</x:v>
      </x:c>
      <x:c r="AP23" s="180" t="n">
        <x:f>MIN(AO23,MAX(0,$G23-SUM(K23,Q23,W23,AC23,AI23)))</x:f>
        <x:v>0</x:v>
      </x:c>
      <x:c r="AQ23" s="180" t="n">
        <x:f>MAX(0,AO23-AP23)</x:f>
        <x:v>0</x:v>
      </x:c>
      <x:c r="AR23" s="180" t="n">
        <x:f>AW22</x:f>
        <x:v>0</x:v>
      </x:c>
      <x:c r="AS23" s="180" t="n">
        <x:f>IF(AR23&lt;=0,0,AR23*IFERROR(INDEX(Inputs!$E$15:$E$24,MATCH(7,Inputs!$L$15:$L$24,0)),0)/12)</x:f>
        <x:v>0</x:v>
      </x:c>
      <x:c r="AT23" s="180" t="n">
        <x:f>MIN(AR23+AS23,IF(AR23&gt;0,IFERROR(INDEX(Inputs!$H$15:$H$24,MATCH(7,Inputs!$L$15:$L$24,0)),0),0))</x:f>
        <x:v>0</x:v>
      </x:c>
      <x:c r="AU23" s="180" t="n">
        <x:f>MAX(0,AR23+AS23-AT23)</x:f>
        <x:v>0</x:v>
      </x:c>
      <x:c r="AV23" s="180" t="n">
        <x:f>MIN(AU23,MAX(0,$G23-SUM(K23,Q23,W23,AC23,AI23,AO23)))</x:f>
        <x:v>0</x:v>
      </x:c>
      <x:c r="AW23" s="180" t="n">
        <x:f>MAX(0,AU23-AV23)</x:f>
        <x:v>0</x:v>
      </x:c>
      <x:c r="AX23" s="180" t="n">
        <x:f>BC22</x:f>
        <x:v>0</x:v>
      </x:c>
      <x:c r="AY23" s="180" t="n">
        <x:f>IF(AX23&lt;=0,0,AX23*IFERROR(INDEX(Inputs!$E$15:$E$24,MATCH(8,Inputs!$L$15:$L$24,0)),0)/12)</x:f>
        <x:v>0</x:v>
      </x:c>
      <x:c r="AZ23" s="180" t="n">
        <x:f>MIN(AX23+AY23,IF(AX23&gt;0,IFERROR(INDEX(Inputs!$H$15:$H$24,MATCH(8,Inputs!$L$15:$L$24,0)),0),0))</x:f>
        <x:v>0</x:v>
      </x:c>
      <x:c r="BA23" s="180" t="n">
        <x:f>MAX(0,AX23+AY23-AZ23)</x:f>
        <x:v>0</x:v>
      </x:c>
      <x:c r="BB23" s="180" t="n">
        <x:f>MIN(BA23,MAX(0,$G23-SUM(K23,Q23,W23,AC23,AI23,AO23,AU23)))</x:f>
        <x:v>0</x:v>
      </x:c>
      <x:c r="BC23" s="180" t="n">
        <x:f>MAX(0,BA23-BB23)</x:f>
        <x:v>0</x:v>
      </x:c>
      <x:c r="BD23" s="180" t="n">
        <x:f>BI22</x:f>
        <x:v>0</x:v>
      </x:c>
      <x:c r="BE23" s="180" t="n">
        <x:f>IF(BD23&lt;=0,0,BD23*IFERROR(INDEX(Inputs!$E$15:$E$24,MATCH(9,Inputs!$L$15:$L$24,0)),0)/12)</x:f>
        <x:v>0</x:v>
      </x:c>
      <x:c r="BF23" s="180" t="n">
        <x:f>MIN(BD23+BE23,IF(BD23&gt;0,IFERROR(INDEX(Inputs!$H$15:$H$24,MATCH(9,Inputs!$L$15:$L$24,0)),0),0))</x:f>
        <x:v>0</x:v>
      </x:c>
      <x:c r="BG23" s="180" t="n">
        <x:f>MAX(0,BD23+BE23-BF23)</x:f>
        <x:v>0</x:v>
      </x:c>
      <x:c r="BH23" s="180" t="n">
        <x:f>MIN(BG23,MAX(0,$G23-SUM(K23,Q23,W23,AC23,AI23,AO23,AU23,BA23)))</x:f>
        <x:v>0</x:v>
      </x:c>
      <x:c r="BI23" s="180" t="n">
        <x:f>MAX(0,BG23-BH23)</x:f>
        <x:v>0</x:v>
      </x:c>
      <x:c r="BJ23" s="180" t="n">
        <x:f>BO22</x:f>
        <x:v>0</x:v>
      </x:c>
      <x:c r="BK23" s="180" t="n">
        <x:f>IF(BJ23&lt;=0,0,BJ23*IFERROR(INDEX(Inputs!$E$15:$E$24,MATCH(10,Inputs!$L$15:$L$24,0)),0)/12)</x:f>
        <x:v>0</x:v>
      </x:c>
      <x:c r="BL23" s="180" t="n">
        <x:f>MIN(BJ23+BK23,IF(BJ23&gt;0,IFERROR(INDEX(Inputs!$H$15:$H$24,MATCH(10,Inputs!$L$15:$L$24,0)),0),0))</x:f>
        <x:v>0</x:v>
      </x:c>
      <x:c r="BM23" s="180" t="n">
        <x:f>MAX(0,BJ23+BK23-BL23)</x:f>
        <x:v>0</x:v>
      </x:c>
      <x:c r="BN23" s="180" t="n">
        <x:f>MIN(BM23,MAX(0,$G23-SUM(K23,Q23,W23,AC23,AI23,AO23,AU23,BA23,BG23)))</x:f>
        <x:v>0</x:v>
      </x:c>
      <x:c r="BO23" s="192" t="n">
        <x:f>MAX(0,BM23-BN23)</x:f>
        <x:v>0</x:v>
      </x:c>
    </x:row>
    <x:row r="24">
      <x:c r="A24" s="191" t="n">
        <x:f>17</x:f>
        <x:v>17</x:v>
      </x:c>
      <x:c r="B24" s="178" t="n">
        <x:f>EDATE(Inputs!$B$4,A24-1)</x:f>
        <x:v>46706</x:v>
      </x:c>
      <x:c r="C24" s="182" t="n">
        <x:f>SUM(H24,N24,T24,Z24,AF24,AL24,AR24,AX24,BD24,BJ24)</x:f>
        <x:v>11147.491539222365</x:v>
      </x:c>
      <x:c r="D24" s="182" t="n">
        <x:f>SUM(I24,O24,U24,AA24,AG24,AM24,AS24,AY24,BE24,BK24)</x:f>
        <x:v>178.45645081345288</x:v>
      </x:c>
      <x:c r="E24" s="182" t="n">
        <x:f>SUM(J24,P24,V24,AB24,AH24,AN24,AT24,AZ24,BF24,BL24)+SUM(L24,R24,X24,AD24,AJ24,AP24,AV24,BB24,BH24,BN24)</x:f>
        <x:v>1150</x:v>
      </x:c>
      <x:c r="F24" s="182" t="n">
        <x:f>SUM(M24,S24,Y24,AE24,AK24,AQ24,AW24,BC24,BI24,BO24)</x:f>
        <x:v>10175.947990035818</x:v>
      </x:c>
      <x:c r="G24" s="182" t="n">
        <x:f>MAX(0,Inputs!$B$12-SUM(J24,P24,V24,AB24,AH24,AN24,AT24,AZ24,BF24,BL24))</x:f>
        <x:v>600</x:v>
      </x:c>
      <x:c r="H24" s="180" t="n">
        <x:f>M23</x:f>
        <x:v>0</x:v>
      </x:c>
      <x:c r="I24" s="180" t="n">
        <x:f>IF(H24&lt;=0,0,H24*IFERROR(INDEX(Inputs!$E$15:$E$24,MATCH(1,Inputs!$L$15:$L$24,0)),0)/12)</x:f>
        <x:v>0</x:v>
      </x:c>
      <x:c r="J24" s="180" t="n">
        <x:f>MIN(H24+I24,IF(H24&gt;0,IFERROR(INDEX(Inputs!$H$15:$H$24,MATCH(1,Inputs!$L$15:$L$24,0)),0),0))</x:f>
        <x:v>0</x:v>
      </x:c>
      <x:c r="K24" s="180" t="n">
        <x:f>MAX(0,H24+I24-J24)</x:f>
        <x:v>0</x:v>
      </x:c>
      <x:c r="L24" s="180" t="n">
        <x:f>MIN(K24,MAX(0,$G24-0))</x:f>
        <x:v>0</x:v>
      </x:c>
      <x:c r="M24" s="180" t="n">
        <x:f>MAX(0,K24-L24)</x:f>
        <x:v>0</x:v>
      </x:c>
      <x:c r="N24" s="180" t="n">
        <x:f>S23</x:f>
        <x:v>965.6238769901815</x:v>
      </x:c>
      <x:c r="O24" s="180" t="n">
        <x:f>IF(N24&lt;=0,0,N24*IFERROR(INDEX(Inputs!$E$15:$E$24,MATCH(2,Inputs!$L$15:$L$24,0)),0)/12)</x:f>
        <x:v>8.843505340101746</x:v>
      </x:c>
      <x:c r="P24" s="180" t="n">
        <x:f>MIN(N24+O24,IF(N24&gt;0,IFERROR(INDEX(Inputs!$H$15:$H$24,MATCH(2,Inputs!$L$15:$L$24,0)),0),0))</x:f>
        <x:v>250</x:v>
      </x:c>
      <x:c r="Q24" s="180" t="n">
        <x:f>MAX(0,N24+O24-P24)</x:f>
        <x:v>724.4673823302833</x:v>
      </x:c>
      <x:c r="R24" s="180" t="n">
        <x:f>MIN(Q24,MAX(0,$G24-SUM(K24)))</x:f>
        <x:v>600</x:v>
      </x:c>
      <x:c r="S24" s="180" t="n">
        <x:f>MAX(0,Q24-R24)</x:f>
        <x:v>124.46738233028327</x:v>
      </x:c>
      <x:c r="T24" s="180" t="n">
        <x:f>Y23</x:f>
        <x:v>10181.867662232184</x:v>
      </x:c>
      <x:c r="U24" s="180" t="n">
        <x:f>IF(T24&lt;=0,0,T24*IFERROR(INDEX(Inputs!$E$15:$E$24,MATCH(3,Inputs!$L$15:$L$24,0)),0)/12)</x:f>
        <x:v>169.61294547335112</x:v>
      </x:c>
      <x:c r="V24" s="180" t="n">
        <x:f>MIN(T24+U24,IF(T24&gt;0,IFERROR(INDEX(Inputs!$H$15:$H$24,MATCH(3,Inputs!$L$15:$L$24,0)),0),0))</x:f>
        <x:v>300</x:v>
      </x:c>
      <x:c r="W24" s="180" t="n">
        <x:f>MAX(0,T24+U24-V24)</x:f>
        <x:v>10051.480607705535</x:v>
      </x:c>
      <x:c r="X24" s="180" t="n">
        <x:f>MIN(W24,MAX(0,$G24-SUM(K24,Q24)))</x:f>
        <x:v>0</x:v>
      </x:c>
      <x:c r="Y24" s="180" t="n">
        <x:f>MAX(0,W24-X24)</x:f>
        <x:v>10051.480607705535</x:v>
      </x:c>
      <x:c r="Z24" s="180" t="n">
        <x:f>AE23</x:f>
        <x:v>0</x:v>
      </x:c>
      <x:c r="AA24" s="180" t="n">
        <x:f>IF(Z24&lt;=0,0,Z24*IFERROR(INDEX(Inputs!$E$15:$E$24,MATCH(4,Inputs!$L$15:$L$24,0)),0)/12)</x:f>
        <x:v>0</x:v>
      </x:c>
      <x:c r="AB24" s="180" t="n">
        <x:f>MIN(Z24+AA24,IF(Z24&gt;0,IFERROR(INDEX(Inputs!$H$15:$H$24,MATCH(4,Inputs!$L$15:$L$24,0)),0),0))</x:f>
        <x:v>0</x:v>
      </x:c>
      <x:c r="AC24" s="180" t="n">
        <x:f>MAX(0,Z24+AA24-AB24)</x:f>
        <x:v>0</x:v>
      </x:c>
      <x:c r="AD24" s="180" t="n">
        <x:f>MIN(AC24,MAX(0,$G24-SUM(K24,Q24,W24)))</x:f>
        <x:v>0</x:v>
      </x:c>
      <x:c r="AE24" s="180" t="n">
        <x:f>MAX(0,AC24-AD24)</x:f>
        <x:v>0</x:v>
      </x:c>
      <x:c r="AF24" s="180" t="n">
        <x:f>AK23</x:f>
        <x:v>0</x:v>
      </x:c>
      <x:c r="AG24" s="180" t="n">
        <x:f>IF(AF24&lt;=0,0,AF24*IFERROR(INDEX(Inputs!$E$15:$E$24,MATCH(5,Inputs!$L$15:$L$24,0)),0)/12)</x:f>
        <x:v>0</x:v>
      </x:c>
      <x:c r="AH24" s="180" t="n">
        <x:f>MIN(AF24+AG24,IF(AF24&gt;0,IFERROR(INDEX(Inputs!$H$15:$H$24,MATCH(5,Inputs!$L$15:$L$24,0)),0),0))</x:f>
        <x:v>0</x:v>
      </x:c>
      <x:c r="AI24" s="180" t="n">
        <x:f>MAX(0,AF24+AG24-AH24)</x:f>
        <x:v>0</x:v>
      </x:c>
      <x:c r="AJ24" s="180" t="n">
        <x:f>MIN(AI24,MAX(0,$G24-SUM(K24,Q24,W24,AC24)))</x:f>
        <x:v>0</x:v>
      </x:c>
      <x:c r="AK24" s="180" t="n">
        <x:f>MAX(0,AI24-AJ24)</x:f>
        <x:v>0</x:v>
      </x:c>
      <x:c r="AL24" s="180" t="n">
        <x:f>AQ23</x:f>
        <x:v>0</x:v>
      </x:c>
      <x:c r="AM24" s="180" t="n">
        <x:f>IF(AL24&lt;=0,0,AL24*IFERROR(INDEX(Inputs!$E$15:$E$24,MATCH(6,Inputs!$L$15:$L$24,0)),0)/12)</x:f>
        <x:v>0</x:v>
      </x:c>
      <x:c r="AN24" s="180" t="n">
        <x:f>MIN(AL24+AM24,IF(AL24&gt;0,IFERROR(INDEX(Inputs!$H$15:$H$24,MATCH(6,Inputs!$L$15:$L$24,0)),0),0))</x:f>
        <x:v>0</x:v>
      </x:c>
      <x:c r="AO24" s="180" t="n">
        <x:f>MAX(0,AL24+AM24-AN24)</x:f>
        <x:v>0</x:v>
      </x:c>
      <x:c r="AP24" s="180" t="n">
        <x:f>MIN(AO24,MAX(0,$G24-SUM(K24,Q24,W24,AC24,AI24)))</x:f>
        <x:v>0</x:v>
      </x:c>
      <x:c r="AQ24" s="180" t="n">
        <x:f>MAX(0,AO24-AP24)</x:f>
        <x:v>0</x:v>
      </x:c>
      <x:c r="AR24" s="180" t="n">
        <x:f>AW23</x:f>
        <x:v>0</x:v>
      </x:c>
      <x:c r="AS24" s="180" t="n">
        <x:f>IF(AR24&lt;=0,0,AR24*IFERROR(INDEX(Inputs!$E$15:$E$24,MATCH(7,Inputs!$L$15:$L$24,0)),0)/12)</x:f>
        <x:v>0</x:v>
      </x:c>
      <x:c r="AT24" s="180" t="n">
        <x:f>MIN(AR24+AS24,IF(AR24&gt;0,IFERROR(INDEX(Inputs!$H$15:$H$24,MATCH(7,Inputs!$L$15:$L$24,0)),0),0))</x:f>
        <x:v>0</x:v>
      </x:c>
      <x:c r="AU24" s="180" t="n">
        <x:f>MAX(0,AR24+AS24-AT24)</x:f>
        <x:v>0</x:v>
      </x:c>
      <x:c r="AV24" s="180" t="n">
        <x:f>MIN(AU24,MAX(0,$G24-SUM(K24,Q24,W24,AC24,AI24,AO24)))</x:f>
        <x:v>0</x:v>
      </x:c>
      <x:c r="AW24" s="180" t="n">
        <x:f>MAX(0,AU24-AV24)</x:f>
        <x:v>0</x:v>
      </x:c>
      <x:c r="AX24" s="180" t="n">
        <x:f>BC23</x:f>
        <x:v>0</x:v>
      </x:c>
      <x:c r="AY24" s="180" t="n">
        <x:f>IF(AX24&lt;=0,0,AX24*IFERROR(INDEX(Inputs!$E$15:$E$24,MATCH(8,Inputs!$L$15:$L$24,0)),0)/12)</x:f>
        <x:v>0</x:v>
      </x:c>
      <x:c r="AZ24" s="180" t="n">
        <x:f>MIN(AX24+AY24,IF(AX24&gt;0,IFERROR(INDEX(Inputs!$H$15:$H$24,MATCH(8,Inputs!$L$15:$L$24,0)),0),0))</x:f>
        <x:v>0</x:v>
      </x:c>
      <x:c r="BA24" s="180" t="n">
        <x:f>MAX(0,AX24+AY24-AZ24)</x:f>
        <x:v>0</x:v>
      </x:c>
      <x:c r="BB24" s="180" t="n">
        <x:f>MIN(BA24,MAX(0,$G24-SUM(K24,Q24,W24,AC24,AI24,AO24,AU24)))</x:f>
        <x:v>0</x:v>
      </x:c>
      <x:c r="BC24" s="180" t="n">
        <x:f>MAX(0,BA24-BB24)</x:f>
        <x:v>0</x:v>
      </x:c>
      <x:c r="BD24" s="180" t="n">
        <x:f>BI23</x:f>
        <x:v>0</x:v>
      </x:c>
      <x:c r="BE24" s="180" t="n">
        <x:f>IF(BD24&lt;=0,0,BD24*IFERROR(INDEX(Inputs!$E$15:$E$24,MATCH(9,Inputs!$L$15:$L$24,0)),0)/12)</x:f>
        <x:v>0</x:v>
      </x:c>
      <x:c r="BF24" s="180" t="n">
        <x:f>MIN(BD24+BE24,IF(BD24&gt;0,IFERROR(INDEX(Inputs!$H$15:$H$24,MATCH(9,Inputs!$L$15:$L$24,0)),0),0))</x:f>
        <x:v>0</x:v>
      </x:c>
      <x:c r="BG24" s="180" t="n">
        <x:f>MAX(0,BD24+BE24-BF24)</x:f>
        <x:v>0</x:v>
      </x:c>
      <x:c r="BH24" s="180" t="n">
        <x:f>MIN(BG24,MAX(0,$G24-SUM(K24,Q24,W24,AC24,AI24,AO24,AU24,BA24)))</x:f>
        <x:v>0</x:v>
      </x:c>
      <x:c r="BI24" s="180" t="n">
        <x:f>MAX(0,BG24-BH24)</x:f>
        <x:v>0</x:v>
      </x:c>
      <x:c r="BJ24" s="180" t="n">
        <x:f>BO23</x:f>
        <x:v>0</x:v>
      </x:c>
      <x:c r="BK24" s="180" t="n">
        <x:f>IF(BJ24&lt;=0,0,BJ24*IFERROR(INDEX(Inputs!$E$15:$E$24,MATCH(10,Inputs!$L$15:$L$24,0)),0)/12)</x:f>
        <x:v>0</x:v>
      </x:c>
      <x:c r="BL24" s="180" t="n">
        <x:f>MIN(BJ24+BK24,IF(BJ24&gt;0,IFERROR(INDEX(Inputs!$H$15:$H$24,MATCH(10,Inputs!$L$15:$L$24,0)),0),0))</x:f>
        <x:v>0</x:v>
      </x:c>
      <x:c r="BM24" s="180" t="n">
        <x:f>MAX(0,BJ24+BK24-BL24)</x:f>
        <x:v>0</x:v>
      </x:c>
      <x:c r="BN24" s="180" t="n">
        <x:f>MIN(BM24,MAX(0,$G24-SUM(K24,Q24,W24,AC24,AI24,AO24,AU24,BA24,BG24)))</x:f>
        <x:v>0</x:v>
      </x:c>
      <x:c r="BO24" s="192" t="n">
        <x:f>MAX(0,BM24-BN24)</x:f>
        <x:v>0</x:v>
      </x:c>
    </x:row>
    <x:row r="25">
      <x:c r="A25" s="191" t="n">
        <x:f>18</x:f>
        <x:v>18</x:v>
      </x:c>
      <x:c r="B25" s="178" t="n">
        <x:f>EDATE(Inputs!$B$4,A25-1)</x:f>
        <x:v>46736</x:v>
      </x:c>
      <x:c r="C25" s="182" t="n">
        <x:f>SUM(H25,N25,T25,Z25,AF25,AL25,AR25,AX25,BD25,BJ25)</x:f>
        <x:v>10175.947990035818</x:v>
      </x:c>
      <x:c r="D25" s="182" t="n">
        <x:f>SUM(I25,O25,U25,AA25,AG25,AM25,AS25,AY25,BE25,BK25)</x:f>
        <x:v>168.58082823320285</x:v>
      </x:c>
      <x:c r="E25" s="182" t="n">
        <x:f>SUM(J25,P25,V25,AB25,AH25,AN25,AT25,AZ25,BF25,BL25)+SUM(L25,R25,X25,AD25,AJ25,AP25,AV25,BB25,BH25,BN25)</x:f>
        <x:v>1150</x:v>
      </x:c>
      <x:c r="F25" s="182" t="n">
        <x:f>SUM(M25,S25,Y25,AE25,AK25,AQ25,AW25,BC25,BI25,BO25)</x:f>
        <x:v>9194.52881826902</x:v>
      </x:c>
      <x:c r="G25" s="182" t="n">
        <x:f>MAX(0,Inputs!$B$12-SUM(J25,P25,V25,AB25,AH25,AN25,AT25,AZ25,BF25,BL25))</x:f>
        <x:v>724.3927038932086</x:v>
      </x:c>
      <x:c r="H25" s="180" t="n">
        <x:f>M24</x:f>
        <x:v>0</x:v>
      </x:c>
      <x:c r="I25" s="180" t="n">
        <x:f>IF(H25&lt;=0,0,H25*IFERROR(INDEX(Inputs!$E$15:$E$24,MATCH(1,Inputs!$L$15:$L$24,0)),0)/12)</x:f>
        <x:v>0</x:v>
      </x:c>
      <x:c r="J25" s="180" t="n">
        <x:f>MIN(H25+I25,IF(H25&gt;0,IFERROR(INDEX(Inputs!$H$15:$H$24,MATCH(1,Inputs!$L$15:$L$24,0)),0),0))</x:f>
        <x:v>0</x:v>
      </x:c>
      <x:c r="K25" s="180" t="n">
        <x:f>MAX(0,H25+I25-J25)</x:f>
        <x:v>0</x:v>
      </x:c>
      <x:c r="L25" s="180" t="n">
        <x:f>MIN(K25,MAX(0,$G25-0))</x:f>
        <x:v>0</x:v>
      </x:c>
      <x:c r="M25" s="180" t="n">
        <x:f>MAX(0,K25-L25)</x:f>
        <x:v>0</x:v>
      </x:c>
      <x:c r="N25" s="180" t="n">
        <x:f>S24</x:f>
        <x:v>124.46738233028327</x:v>
      </x:c>
      <x:c r="O25" s="180" t="n">
        <x:f>IF(N25&lt;=0,0,N25*IFERROR(INDEX(Inputs!$E$15:$E$24,MATCH(2,Inputs!$L$15:$L$24,0)),0)/12)</x:f>
        <x:v>1.1399137765081775</x:v>
      </x:c>
      <x:c r="P25" s="180" t="n">
        <x:f>MIN(N25+O25,IF(N25&gt;0,IFERROR(INDEX(Inputs!$H$15:$H$24,MATCH(2,Inputs!$L$15:$L$24,0)),0),0))</x:f>
        <x:v>125.60729610679145</x:v>
      </x:c>
      <x:c r="Q25" s="180" t="n">
        <x:f>MAX(0,N25+O25-P25)</x:f>
        <x:v>0</x:v>
      </x:c>
      <x:c r="R25" s="180" t="n">
        <x:f>MIN(Q25,MAX(0,$G25-SUM(K25)))</x:f>
        <x:v>0</x:v>
      </x:c>
      <x:c r="S25" s="180" t="n">
        <x:f>MAX(0,Q25-R25)</x:f>
        <x:v>0</x:v>
      </x:c>
      <x:c r="T25" s="180" t="n">
        <x:f>Y24</x:f>
        <x:v>10051.480607705535</x:v>
      </x:c>
      <x:c r="U25" s="180" t="n">
        <x:f>IF(T25&lt;=0,0,T25*IFERROR(INDEX(Inputs!$E$15:$E$24,MATCH(3,Inputs!$L$15:$L$24,0)),0)/12)</x:f>
        <x:v>167.44091445669468</x:v>
      </x:c>
      <x:c r="V25" s="180" t="n">
        <x:f>MIN(T25+U25,IF(T25&gt;0,IFERROR(INDEX(Inputs!$H$15:$H$24,MATCH(3,Inputs!$L$15:$L$24,0)),0),0))</x:f>
        <x:v>300</x:v>
      </x:c>
      <x:c r="W25" s="180" t="n">
        <x:f>MAX(0,T25+U25-V25)</x:f>
        <x:v>9918.921522162229</x:v>
      </x:c>
      <x:c r="X25" s="180" t="n">
        <x:f>MIN(W25,MAX(0,$G25-SUM(K25,Q25)))</x:f>
        <x:v>724.3927038932086</x:v>
      </x:c>
      <x:c r="Y25" s="180" t="n">
        <x:f>MAX(0,W25-X25)</x:f>
        <x:v>9194.52881826902</x:v>
      </x:c>
      <x:c r="Z25" s="180" t="n">
        <x:f>AE24</x:f>
        <x:v>0</x:v>
      </x:c>
      <x:c r="AA25" s="180" t="n">
        <x:f>IF(Z25&lt;=0,0,Z25*IFERROR(INDEX(Inputs!$E$15:$E$24,MATCH(4,Inputs!$L$15:$L$24,0)),0)/12)</x:f>
        <x:v>0</x:v>
      </x:c>
      <x:c r="AB25" s="180" t="n">
        <x:f>MIN(Z25+AA25,IF(Z25&gt;0,IFERROR(INDEX(Inputs!$H$15:$H$24,MATCH(4,Inputs!$L$15:$L$24,0)),0),0))</x:f>
        <x:v>0</x:v>
      </x:c>
      <x:c r="AC25" s="180" t="n">
        <x:f>MAX(0,Z25+AA25-AB25)</x:f>
        <x:v>0</x:v>
      </x:c>
      <x:c r="AD25" s="180" t="n">
        <x:f>MIN(AC25,MAX(0,$G25-SUM(K25,Q25,W25)))</x:f>
        <x:v>0</x:v>
      </x:c>
      <x:c r="AE25" s="180" t="n">
        <x:f>MAX(0,AC25-AD25)</x:f>
        <x:v>0</x:v>
      </x:c>
      <x:c r="AF25" s="180" t="n">
        <x:f>AK24</x:f>
        <x:v>0</x:v>
      </x:c>
      <x:c r="AG25" s="180" t="n">
        <x:f>IF(AF25&lt;=0,0,AF25*IFERROR(INDEX(Inputs!$E$15:$E$24,MATCH(5,Inputs!$L$15:$L$24,0)),0)/12)</x:f>
        <x:v>0</x:v>
      </x:c>
      <x:c r="AH25" s="180" t="n">
        <x:f>MIN(AF25+AG25,IF(AF25&gt;0,IFERROR(INDEX(Inputs!$H$15:$H$24,MATCH(5,Inputs!$L$15:$L$24,0)),0),0))</x:f>
        <x:v>0</x:v>
      </x:c>
      <x:c r="AI25" s="180" t="n">
        <x:f>MAX(0,AF25+AG25-AH25)</x:f>
        <x:v>0</x:v>
      </x:c>
      <x:c r="AJ25" s="180" t="n">
        <x:f>MIN(AI25,MAX(0,$G25-SUM(K25,Q25,W25,AC25)))</x:f>
        <x:v>0</x:v>
      </x:c>
      <x:c r="AK25" s="180" t="n">
        <x:f>MAX(0,AI25-AJ25)</x:f>
        <x:v>0</x:v>
      </x:c>
      <x:c r="AL25" s="180" t="n">
        <x:f>AQ24</x:f>
        <x:v>0</x:v>
      </x:c>
      <x:c r="AM25" s="180" t="n">
        <x:f>IF(AL25&lt;=0,0,AL25*IFERROR(INDEX(Inputs!$E$15:$E$24,MATCH(6,Inputs!$L$15:$L$24,0)),0)/12)</x:f>
        <x:v>0</x:v>
      </x:c>
      <x:c r="AN25" s="180" t="n">
        <x:f>MIN(AL25+AM25,IF(AL25&gt;0,IFERROR(INDEX(Inputs!$H$15:$H$24,MATCH(6,Inputs!$L$15:$L$24,0)),0),0))</x:f>
        <x:v>0</x:v>
      </x:c>
      <x:c r="AO25" s="180" t="n">
        <x:f>MAX(0,AL25+AM25-AN25)</x:f>
        <x:v>0</x:v>
      </x:c>
      <x:c r="AP25" s="180" t="n">
        <x:f>MIN(AO25,MAX(0,$G25-SUM(K25,Q25,W25,AC25,AI25)))</x:f>
        <x:v>0</x:v>
      </x:c>
      <x:c r="AQ25" s="180" t="n">
        <x:f>MAX(0,AO25-AP25)</x:f>
        <x:v>0</x:v>
      </x:c>
      <x:c r="AR25" s="180" t="n">
        <x:f>AW24</x:f>
        <x:v>0</x:v>
      </x:c>
      <x:c r="AS25" s="180" t="n">
        <x:f>IF(AR25&lt;=0,0,AR25*IFERROR(INDEX(Inputs!$E$15:$E$24,MATCH(7,Inputs!$L$15:$L$24,0)),0)/12)</x:f>
        <x:v>0</x:v>
      </x:c>
      <x:c r="AT25" s="180" t="n">
        <x:f>MIN(AR25+AS25,IF(AR25&gt;0,IFERROR(INDEX(Inputs!$H$15:$H$24,MATCH(7,Inputs!$L$15:$L$24,0)),0),0))</x:f>
        <x:v>0</x:v>
      </x:c>
      <x:c r="AU25" s="180" t="n">
        <x:f>MAX(0,AR25+AS25-AT25)</x:f>
        <x:v>0</x:v>
      </x:c>
      <x:c r="AV25" s="180" t="n">
        <x:f>MIN(AU25,MAX(0,$G25-SUM(K25,Q25,W25,AC25,AI25,AO25)))</x:f>
        <x:v>0</x:v>
      </x:c>
      <x:c r="AW25" s="180" t="n">
        <x:f>MAX(0,AU25-AV25)</x:f>
        <x:v>0</x:v>
      </x:c>
      <x:c r="AX25" s="180" t="n">
        <x:f>BC24</x:f>
        <x:v>0</x:v>
      </x:c>
      <x:c r="AY25" s="180" t="n">
        <x:f>IF(AX25&lt;=0,0,AX25*IFERROR(INDEX(Inputs!$E$15:$E$24,MATCH(8,Inputs!$L$15:$L$24,0)),0)/12)</x:f>
        <x:v>0</x:v>
      </x:c>
      <x:c r="AZ25" s="180" t="n">
        <x:f>MIN(AX25+AY25,IF(AX25&gt;0,IFERROR(INDEX(Inputs!$H$15:$H$24,MATCH(8,Inputs!$L$15:$L$24,0)),0),0))</x:f>
        <x:v>0</x:v>
      </x:c>
      <x:c r="BA25" s="180" t="n">
        <x:f>MAX(0,AX25+AY25-AZ25)</x:f>
        <x:v>0</x:v>
      </x:c>
      <x:c r="BB25" s="180" t="n">
        <x:f>MIN(BA25,MAX(0,$G25-SUM(K25,Q25,W25,AC25,AI25,AO25,AU25)))</x:f>
        <x:v>0</x:v>
      </x:c>
      <x:c r="BC25" s="180" t="n">
        <x:f>MAX(0,BA25-BB25)</x:f>
        <x:v>0</x:v>
      </x:c>
      <x:c r="BD25" s="180" t="n">
        <x:f>BI24</x:f>
        <x:v>0</x:v>
      </x:c>
      <x:c r="BE25" s="180" t="n">
        <x:f>IF(BD25&lt;=0,0,BD25*IFERROR(INDEX(Inputs!$E$15:$E$24,MATCH(9,Inputs!$L$15:$L$24,0)),0)/12)</x:f>
        <x:v>0</x:v>
      </x:c>
      <x:c r="BF25" s="180" t="n">
        <x:f>MIN(BD25+BE25,IF(BD25&gt;0,IFERROR(INDEX(Inputs!$H$15:$H$24,MATCH(9,Inputs!$L$15:$L$24,0)),0),0))</x:f>
        <x:v>0</x:v>
      </x:c>
      <x:c r="BG25" s="180" t="n">
        <x:f>MAX(0,BD25+BE25-BF25)</x:f>
        <x:v>0</x:v>
      </x:c>
      <x:c r="BH25" s="180" t="n">
        <x:f>MIN(BG25,MAX(0,$G25-SUM(K25,Q25,W25,AC25,AI25,AO25,AU25,BA25)))</x:f>
        <x:v>0</x:v>
      </x:c>
      <x:c r="BI25" s="180" t="n">
        <x:f>MAX(0,BG25-BH25)</x:f>
        <x:v>0</x:v>
      </x:c>
      <x:c r="BJ25" s="180" t="n">
        <x:f>BO24</x:f>
        <x:v>0</x:v>
      </x:c>
      <x:c r="BK25" s="180" t="n">
        <x:f>IF(BJ25&lt;=0,0,BJ25*IFERROR(INDEX(Inputs!$E$15:$E$24,MATCH(10,Inputs!$L$15:$L$24,0)),0)/12)</x:f>
        <x:v>0</x:v>
      </x:c>
      <x:c r="BL25" s="180" t="n">
        <x:f>MIN(BJ25+BK25,IF(BJ25&gt;0,IFERROR(INDEX(Inputs!$H$15:$H$24,MATCH(10,Inputs!$L$15:$L$24,0)),0),0))</x:f>
        <x:v>0</x:v>
      </x:c>
      <x:c r="BM25" s="180" t="n">
        <x:f>MAX(0,BJ25+BK25-BL25)</x:f>
        <x:v>0</x:v>
      </x:c>
      <x:c r="BN25" s="180" t="n">
        <x:f>MIN(BM25,MAX(0,$G25-SUM(K25,Q25,W25,AC25,AI25,AO25,AU25,BA25,BG25)))</x:f>
        <x:v>0</x:v>
      </x:c>
      <x:c r="BO25" s="192" t="n">
        <x:f>MAX(0,BM25-BN25)</x:f>
        <x:v>0</x:v>
      </x:c>
    </x:row>
    <x:row r="26">
      <x:c r="A26" s="191" t="n">
        <x:f>19</x:f>
        <x:v>19</x:v>
      </x:c>
      <x:c r="B26" s="178" t="n">
        <x:f>EDATE(Inputs!$B$4,A26-1)</x:f>
        <x:v>46767</x:v>
      </x:c>
      <x:c r="C26" s="182" t="n">
        <x:f>SUM(H26,N26,T26,Z26,AF26,AL26,AR26,AX26,BD26,BJ26)</x:f>
        <x:v>9194.52881826902</x:v>
      </x:c>
      <x:c r="D26" s="182" t="n">
        <x:f>SUM(I26,O26,U26,AA26,AG26,AM26,AS26,AY26,BE26,BK26)</x:f>
        <x:v>153.16552589766476</x:v>
      </x:c>
      <x:c r="E26" s="182" t="n">
        <x:f>SUM(J26,P26,V26,AB26,AH26,AN26,AT26,AZ26,BF26,BL26)+SUM(L26,R26,X26,AD26,AJ26,AP26,AV26,BB26,BH26,BN26)</x:f>
        <x:v>1150</x:v>
      </x:c>
      <x:c r="F26" s="182" t="n">
        <x:f>SUM(M26,S26,Y26,AE26,AK26,AQ26,AW26,BC26,BI26,BO26)</x:f>
        <x:v>8197.694344166684</x:v>
      </x:c>
      <x:c r="G26" s="182" t="n">
        <x:f>MAX(0,Inputs!$B$12-SUM(J26,P26,V26,AB26,AH26,AN26,AT26,AZ26,BF26,BL26))</x:f>
        <x:v>850</x:v>
      </x:c>
      <x:c r="H26" s="180" t="n">
        <x:f>M25</x:f>
        <x:v>0</x:v>
      </x:c>
      <x:c r="I26" s="180" t="n">
        <x:f>IF(H26&lt;=0,0,H26*IFERROR(INDEX(Inputs!$E$15:$E$24,MATCH(1,Inputs!$L$15:$L$24,0)),0)/12)</x:f>
        <x:v>0</x:v>
      </x:c>
      <x:c r="J26" s="180" t="n">
        <x:f>MIN(H26+I26,IF(H26&gt;0,IFERROR(INDEX(Inputs!$H$15:$H$24,MATCH(1,Inputs!$L$15:$L$24,0)),0),0))</x:f>
        <x:v>0</x:v>
      </x:c>
      <x:c r="K26" s="180" t="n">
        <x:f>MAX(0,H26+I26-J26)</x:f>
        <x:v>0</x:v>
      </x:c>
      <x:c r="L26" s="180" t="n">
        <x:f>MIN(K26,MAX(0,$G26-0))</x:f>
        <x:v>0</x:v>
      </x:c>
      <x:c r="M26" s="180" t="n">
        <x:f>MAX(0,K26-L26)</x:f>
        <x:v>0</x:v>
      </x:c>
      <x:c r="N26" s="180" t="n">
        <x:f>S25</x:f>
        <x:v>0</x:v>
      </x:c>
      <x:c r="O26" s="180" t="n">
        <x:f>IF(N26&lt;=0,0,N26*IFERROR(INDEX(Inputs!$E$15:$E$24,MATCH(2,Inputs!$L$15:$L$24,0)),0)/12)</x:f>
        <x:v>0</x:v>
      </x:c>
      <x:c r="P26" s="180" t="n">
        <x:f>MIN(N26+O26,IF(N26&gt;0,IFERROR(INDEX(Inputs!$H$15:$H$24,MATCH(2,Inputs!$L$15:$L$24,0)),0),0))</x:f>
        <x:v>0</x:v>
      </x:c>
      <x:c r="Q26" s="180" t="n">
        <x:f>MAX(0,N26+O26-P26)</x:f>
        <x:v>0</x:v>
      </x:c>
      <x:c r="R26" s="180" t="n">
        <x:f>MIN(Q26,MAX(0,$G26-SUM(K26)))</x:f>
        <x:v>0</x:v>
      </x:c>
      <x:c r="S26" s="180" t="n">
        <x:f>MAX(0,Q26-R26)</x:f>
        <x:v>0</x:v>
      </x:c>
      <x:c r="T26" s="180" t="n">
        <x:f>Y25</x:f>
        <x:v>9194.52881826902</x:v>
      </x:c>
      <x:c r="U26" s="180" t="n">
        <x:f>IF(T26&lt;=0,0,T26*IFERROR(INDEX(Inputs!$E$15:$E$24,MATCH(3,Inputs!$L$15:$L$24,0)),0)/12)</x:f>
        <x:v>153.16552589766476</x:v>
      </x:c>
      <x:c r="V26" s="180" t="n">
        <x:f>MIN(T26+U26,IF(T26&gt;0,IFERROR(INDEX(Inputs!$H$15:$H$24,MATCH(3,Inputs!$L$15:$L$24,0)),0),0))</x:f>
        <x:v>300</x:v>
      </x:c>
      <x:c r="W26" s="180" t="n">
        <x:f>MAX(0,T26+U26-V26)</x:f>
        <x:v>9047.694344166684</x:v>
      </x:c>
      <x:c r="X26" s="180" t="n">
        <x:f>MIN(W26,MAX(0,$G26-SUM(K26,Q26)))</x:f>
        <x:v>850</x:v>
      </x:c>
      <x:c r="Y26" s="180" t="n">
        <x:f>MAX(0,W26-X26)</x:f>
        <x:v>8197.694344166684</x:v>
      </x:c>
      <x:c r="Z26" s="180" t="n">
        <x:f>AE25</x:f>
        <x:v>0</x:v>
      </x:c>
      <x:c r="AA26" s="180" t="n">
        <x:f>IF(Z26&lt;=0,0,Z26*IFERROR(INDEX(Inputs!$E$15:$E$24,MATCH(4,Inputs!$L$15:$L$24,0)),0)/12)</x:f>
        <x:v>0</x:v>
      </x:c>
      <x:c r="AB26" s="180" t="n">
        <x:f>MIN(Z26+AA26,IF(Z26&gt;0,IFERROR(INDEX(Inputs!$H$15:$H$24,MATCH(4,Inputs!$L$15:$L$24,0)),0),0))</x:f>
        <x:v>0</x:v>
      </x:c>
      <x:c r="AC26" s="180" t="n">
        <x:f>MAX(0,Z26+AA26-AB26)</x:f>
        <x:v>0</x:v>
      </x:c>
      <x:c r="AD26" s="180" t="n">
        <x:f>MIN(AC26,MAX(0,$G26-SUM(K26,Q26,W26)))</x:f>
        <x:v>0</x:v>
      </x:c>
      <x:c r="AE26" s="180" t="n">
        <x:f>MAX(0,AC26-AD26)</x:f>
        <x:v>0</x:v>
      </x:c>
      <x:c r="AF26" s="180" t="n">
        <x:f>AK25</x:f>
        <x:v>0</x:v>
      </x:c>
      <x:c r="AG26" s="180" t="n">
        <x:f>IF(AF26&lt;=0,0,AF26*IFERROR(INDEX(Inputs!$E$15:$E$24,MATCH(5,Inputs!$L$15:$L$24,0)),0)/12)</x:f>
        <x:v>0</x:v>
      </x:c>
      <x:c r="AH26" s="180" t="n">
        <x:f>MIN(AF26+AG26,IF(AF26&gt;0,IFERROR(INDEX(Inputs!$H$15:$H$24,MATCH(5,Inputs!$L$15:$L$24,0)),0),0))</x:f>
        <x:v>0</x:v>
      </x:c>
      <x:c r="AI26" s="180" t="n">
        <x:f>MAX(0,AF26+AG26-AH26)</x:f>
        <x:v>0</x:v>
      </x:c>
      <x:c r="AJ26" s="180" t="n">
        <x:f>MIN(AI26,MAX(0,$G26-SUM(K26,Q26,W26,AC26)))</x:f>
        <x:v>0</x:v>
      </x:c>
      <x:c r="AK26" s="180" t="n">
        <x:f>MAX(0,AI26-AJ26)</x:f>
        <x:v>0</x:v>
      </x:c>
      <x:c r="AL26" s="180" t="n">
        <x:f>AQ25</x:f>
        <x:v>0</x:v>
      </x:c>
      <x:c r="AM26" s="180" t="n">
        <x:f>IF(AL26&lt;=0,0,AL26*IFERROR(INDEX(Inputs!$E$15:$E$24,MATCH(6,Inputs!$L$15:$L$24,0)),0)/12)</x:f>
        <x:v>0</x:v>
      </x:c>
      <x:c r="AN26" s="180" t="n">
        <x:f>MIN(AL26+AM26,IF(AL26&gt;0,IFERROR(INDEX(Inputs!$H$15:$H$24,MATCH(6,Inputs!$L$15:$L$24,0)),0),0))</x:f>
        <x:v>0</x:v>
      </x:c>
      <x:c r="AO26" s="180" t="n">
        <x:f>MAX(0,AL26+AM26-AN26)</x:f>
        <x:v>0</x:v>
      </x:c>
      <x:c r="AP26" s="180" t="n">
        <x:f>MIN(AO26,MAX(0,$G26-SUM(K26,Q26,W26,AC26,AI26)))</x:f>
        <x:v>0</x:v>
      </x:c>
      <x:c r="AQ26" s="180" t="n">
        <x:f>MAX(0,AO26-AP26)</x:f>
        <x:v>0</x:v>
      </x:c>
      <x:c r="AR26" s="180" t="n">
        <x:f>AW25</x:f>
        <x:v>0</x:v>
      </x:c>
      <x:c r="AS26" s="180" t="n">
        <x:f>IF(AR26&lt;=0,0,AR26*IFERROR(INDEX(Inputs!$E$15:$E$24,MATCH(7,Inputs!$L$15:$L$24,0)),0)/12)</x:f>
        <x:v>0</x:v>
      </x:c>
      <x:c r="AT26" s="180" t="n">
        <x:f>MIN(AR26+AS26,IF(AR26&gt;0,IFERROR(INDEX(Inputs!$H$15:$H$24,MATCH(7,Inputs!$L$15:$L$24,0)),0),0))</x:f>
        <x:v>0</x:v>
      </x:c>
      <x:c r="AU26" s="180" t="n">
        <x:f>MAX(0,AR26+AS26-AT26)</x:f>
        <x:v>0</x:v>
      </x:c>
      <x:c r="AV26" s="180" t="n">
        <x:f>MIN(AU26,MAX(0,$G26-SUM(K26,Q26,W26,AC26,AI26,AO26)))</x:f>
        <x:v>0</x:v>
      </x:c>
      <x:c r="AW26" s="180" t="n">
        <x:f>MAX(0,AU26-AV26)</x:f>
        <x:v>0</x:v>
      </x:c>
      <x:c r="AX26" s="180" t="n">
        <x:f>BC25</x:f>
        <x:v>0</x:v>
      </x:c>
      <x:c r="AY26" s="180" t="n">
        <x:f>IF(AX26&lt;=0,0,AX26*IFERROR(INDEX(Inputs!$E$15:$E$24,MATCH(8,Inputs!$L$15:$L$24,0)),0)/12)</x:f>
        <x:v>0</x:v>
      </x:c>
      <x:c r="AZ26" s="180" t="n">
        <x:f>MIN(AX26+AY26,IF(AX26&gt;0,IFERROR(INDEX(Inputs!$H$15:$H$24,MATCH(8,Inputs!$L$15:$L$24,0)),0),0))</x:f>
        <x:v>0</x:v>
      </x:c>
      <x:c r="BA26" s="180" t="n">
        <x:f>MAX(0,AX26+AY26-AZ26)</x:f>
        <x:v>0</x:v>
      </x:c>
      <x:c r="BB26" s="180" t="n">
        <x:f>MIN(BA26,MAX(0,$G26-SUM(K26,Q26,W26,AC26,AI26,AO26,AU26)))</x:f>
        <x:v>0</x:v>
      </x:c>
      <x:c r="BC26" s="180" t="n">
        <x:f>MAX(0,BA26-BB26)</x:f>
        <x:v>0</x:v>
      </x:c>
      <x:c r="BD26" s="180" t="n">
        <x:f>BI25</x:f>
        <x:v>0</x:v>
      </x:c>
      <x:c r="BE26" s="180" t="n">
        <x:f>IF(BD26&lt;=0,0,BD26*IFERROR(INDEX(Inputs!$E$15:$E$24,MATCH(9,Inputs!$L$15:$L$24,0)),0)/12)</x:f>
        <x:v>0</x:v>
      </x:c>
      <x:c r="BF26" s="180" t="n">
        <x:f>MIN(BD26+BE26,IF(BD26&gt;0,IFERROR(INDEX(Inputs!$H$15:$H$24,MATCH(9,Inputs!$L$15:$L$24,0)),0),0))</x:f>
        <x:v>0</x:v>
      </x:c>
      <x:c r="BG26" s="180" t="n">
        <x:f>MAX(0,BD26+BE26-BF26)</x:f>
        <x:v>0</x:v>
      </x:c>
      <x:c r="BH26" s="180" t="n">
        <x:f>MIN(BG26,MAX(0,$G26-SUM(K26,Q26,W26,AC26,AI26,AO26,AU26,BA26)))</x:f>
        <x:v>0</x:v>
      </x:c>
      <x:c r="BI26" s="180" t="n">
        <x:f>MAX(0,BG26-BH26)</x:f>
        <x:v>0</x:v>
      </x:c>
      <x:c r="BJ26" s="180" t="n">
        <x:f>BO25</x:f>
        <x:v>0</x:v>
      </x:c>
      <x:c r="BK26" s="180" t="n">
        <x:f>IF(BJ26&lt;=0,0,BJ26*IFERROR(INDEX(Inputs!$E$15:$E$24,MATCH(10,Inputs!$L$15:$L$24,0)),0)/12)</x:f>
        <x:v>0</x:v>
      </x:c>
      <x:c r="BL26" s="180" t="n">
        <x:f>MIN(BJ26+BK26,IF(BJ26&gt;0,IFERROR(INDEX(Inputs!$H$15:$H$24,MATCH(10,Inputs!$L$15:$L$24,0)),0),0))</x:f>
        <x:v>0</x:v>
      </x:c>
      <x:c r="BM26" s="180" t="n">
        <x:f>MAX(0,BJ26+BK26-BL26)</x:f>
        <x:v>0</x:v>
      </x:c>
      <x:c r="BN26" s="180" t="n">
        <x:f>MIN(BM26,MAX(0,$G26-SUM(K26,Q26,W26,AC26,AI26,AO26,AU26,BA26,BG26)))</x:f>
        <x:v>0</x:v>
      </x:c>
      <x:c r="BO26" s="192" t="n">
        <x:f>MAX(0,BM26-BN26)</x:f>
        <x:v>0</x:v>
      </x:c>
    </x:row>
    <x:row r="27">
      <x:c r="A27" s="191" t="n">
        <x:f>20</x:f>
        <x:v>20</x:v>
      </x:c>
      <x:c r="B27" s="178" t="n">
        <x:f>EDATE(Inputs!$B$4,A27-1)</x:f>
        <x:v>46798</x:v>
      </x:c>
      <x:c r="C27" s="182" t="n">
        <x:f>SUM(H27,N27,T27,Z27,AF27,AL27,AR27,AX27,BD27,BJ27)</x:f>
        <x:v>8197.694344166684</x:v>
      </x:c>
      <x:c r="D27" s="182" t="n">
        <x:f>SUM(I27,O27,U27,AA27,AG27,AM27,AS27,AY27,BE27,BK27)</x:f>
        <x:v>136.55992494991003</x:v>
      </x:c>
      <x:c r="E27" s="182" t="n">
        <x:f>SUM(J27,P27,V27,AB27,AH27,AN27,AT27,AZ27,BF27,BL27)+SUM(L27,R27,X27,AD27,AJ27,AP27,AV27,BB27,BH27,BN27)</x:f>
        <x:v>1150</x:v>
      </x:c>
      <x:c r="F27" s="182" t="n">
        <x:f>SUM(M27,S27,Y27,AE27,AK27,AQ27,AW27,BC27,BI27,BO27)</x:f>
        <x:v>7184.2542691165945</x:v>
      </x:c>
      <x:c r="G27" s="182" t="n">
        <x:f>MAX(0,Inputs!$B$12-SUM(J27,P27,V27,AB27,AH27,AN27,AT27,AZ27,BF27,BL27))</x:f>
        <x:v>850</x:v>
      </x:c>
      <x:c r="H27" s="180" t="n">
        <x:f>M26</x:f>
        <x:v>0</x:v>
      </x:c>
      <x:c r="I27" s="180" t="n">
        <x:f>IF(H27&lt;=0,0,H27*IFERROR(INDEX(Inputs!$E$15:$E$24,MATCH(1,Inputs!$L$15:$L$24,0)),0)/12)</x:f>
        <x:v>0</x:v>
      </x:c>
      <x:c r="J27" s="180" t="n">
        <x:f>MIN(H27+I27,IF(H27&gt;0,IFERROR(INDEX(Inputs!$H$15:$H$24,MATCH(1,Inputs!$L$15:$L$24,0)),0),0))</x:f>
        <x:v>0</x:v>
      </x:c>
      <x:c r="K27" s="180" t="n">
        <x:f>MAX(0,H27+I27-J27)</x:f>
        <x:v>0</x:v>
      </x:c>
      <x:c r="L27" s="180" t="n">
        <x:f>MIN(K27,MAX(0,$G27-0))</x:f>
        <x:v>0</x:v>
      </x:c>
      <x:c r="M27" s="180" t="n">
        <x:f>MAX(0,K27-L27)</x:f>
        <x:v>0</x:v>
      </x:c>
      <x:c r="N27" s="180" t="n">
        <x:f>S26</x:f>
        <x:v>0</x:v>
      </x:c>
      <x:c r="O27" s="180" t="n">
        <x:f>IF(N27&lt;=0,0,N27*IFERROR(INDEX(Inputs!$E$15:$E$24,MATCH(2,Inputs!$L$15:$L$24,0)),0)/12)</x:f>
        <x:v>0</x:v>
      </x:c>
      <x:c r="P27" s="180" t="n">
        <x:f>MIN(N27+O27,IF(N27&gt;0,IFERROR(INDEX(Inputs!$H$15:$H$24,MATCH(2,Inputs!$L$15:$L$24,0)),0),0))</x:f>
        <x:v>0</x:v>
      </x:c>
      <x:c r="Q27" s="180" t="n">
        <x:f>MAX(0,N27+O27-P27)</x:f>
        <x:v>0</x:v>
      </x:c>
      <x:c r="R27" s="180" t="n">
        <x:f>MIN(Q27,MAX(0,$G27-SUM(K27)))</x:f>
        <x:v>0</x:v>
      </x:c>
      <x:c r="S27" s="180" t="n">
        <x:f>MAX(0,Q27-R27)</x:f>
        <x:v>0</x:v>
      </x:c>
      <x:c r="T27" s="180" t="n">
        <x:f>Y26</x:f>
        <x:v>8197.694344166684</x:v>
      </x:c>
      <x:c r="U27" s="180" t="n">
        <x:f>IF(T27&lt;=0,0,T27*IFERROR(INDEX(Inputs!$E$15:$E$24,MATCH(3,Inputs!$L$15:$L$24,0)),0)/12)</x:f>
        <x:v>136.55992494991003</x:v>
      </x:c>
      <x:c r="V27" s="180" t="n">
        <x:f>MIN(T27+U27,IF(T27&gt;0,IFERROR(INDEX(Inputs!$H$15:$H$24,MATCH(3,Inputs!$L$15:$L$24,0)),0),0))</x:f>
        <x:v>300</x:v>
      </x:c>
      <x:c r="W27" s="180" t="n">
        <x:f>MAX(0,T27+U27-V27)</x:f>
        <x:v>8034.2542691165945</x:v>
      </x:c>
      <x:c r="X27" s="180" t="n">
        <x:f>MIN(W27,MAX(0,$G27-SUM(K27,Q27)))</x:f>
        <x:v>850</x:v>
      </x:c>
      <x:c r="Y27" s="180" t="n">
        <x:f>MAX(0,W27-X27)</x:f>
        <x:v>7184.2542691165945</x:v>
      </x:c>
      <x:c r="Z27" s="180" t="n">
        <x:f>AE26</x:f>
        <x:v>0</x:v>
      </x:c>
      <x:c r="AA27" s="180" t="n">
        <x:f>IF(Z27&lt;=0,0,Z27*IFERROR(INDEX(Inputs!$E$15:$E$24,MATCH(4,Inputs!$L$15:$L$24,0)),0)/12)</x:f>
        <x:v>0</x:v>
      </x:c>
      <x:c r="AB27" s="180" t="n">
        <x:f>MIN(Z27+AA27,IF(Z27&gt;0,IFERROR(INDEX(Inputs!$H$15:$H$24,MATCH(4,Inputs!$L$15:$L$24,0)),0),0))</x:f>
        <x:v>0</x:v>
      </x:c>
      <x:c r="AC27" s="180" t="n">
        <x:f>MAX(0,Z27+AA27-AB27)</x:f>
        <x:v>0</x:v>
      </x:c>
      <x:c r="AD27" s="180" t="n">
        <x:f>MIN(AC27,MAX(0,$G27-SUM(K27,Q27,W27)))</x:f>
        <x:v>0</x:v>
      </x:c>
      <x:c r="AE27" s="180" t="n">
        <x:f>MAX(0,AC27-AD27)</x:f>
        <x:v>0</x:v>
      </x:c>
      <x:c r="AF27" s="180" t="n">
        <x:f>AK26</x:f>
        <x:v>0</x:v>
      </x:c>
      <x:c r="AG27" s="180" t="n">
        <x:f>IF(AF27&lt;=0,0,AF27*IFERROR(INDEX(Inputs!$E$15:$E$24,MATCH(5,Inputs!$L$15:$L$24,0)),0)/12)</x:f>
        <x:v>0</x:v>
      </x:c>
      <x:c r="AH27" s="180" t="n">
        <x:f>MIN(AF27+AG27,IF(AF27&gt;0,IFERROR(INDEX(Inputs!$H$15:$H$24,MATCH(5,Inputs!$L$15:$L$24,0)),0),0))</x:f>
        <x:v>0</x:v>
      </x:c>
      <x:c r="AI27" s="180" t="n">
        <x:f>MAX(0,AF27+AG27-AH27)</x:f>
        <x:v>0</x:v>
      </x:c>
      <x:c r="AJ27" s="180" t="n">
        <x:f>MIN(AI27,MAX(0,$G27-SUM(K27,Q27,W27,AC27)))</x:f>
        <x:v>0</x:v>
      </x:c>
      <x:c r="AK27" s="180" t="n">
        <x:f>MAX(0,AI27-AJ27)</x:f>
        <x:v>0</x:v>
      </x:c>
      <x:c r="AL27" s="180" t="n">
        <x:f>AQ26</x:f>
        <x:v>0</x:v>
      </x:c>
      <x:c r="AM27" s="180" t="n">
        <x:f>IF(AL27&lt;=0,0,AL27*IFERROR(INDEX(Inputs!$E$15:$E$24,MATCH(6,Inputs!$L$15:$L$24,0)),0)/12)</x:f>
        <x:v>0</x:v>
      </x:c>
      <x:c r="AN27" s="180" t="n">
        <x:f>MIN(AL27+AM27,IF(AL27&gt;0,IFERROR(INDEX(Inputs!$H$15:$H$24,MATCH(6,Inputs!$L$15:$L$24,0)),0),0))</x:f>
        <x:v>0</x:v>
      </x:c>
      <x:c r="AO27" s="180" t="n">
        <x:f>MAX(0,AL27+AM27-AN27)</x:f>
        <x:v>0</x:v>
      </x:c>
      <x:c r="AP27" s="180" t="n">
        <x:f>MIN(AO27,MAX(0,$G27-SUM(K27,Q27,W27,AC27,AI27)))</x:f>
        <x:v>0</x:v>
      </x:c>
      <x:c r="AQ27" s="180" t="n">
        <x:f>MAX(0,AO27-AP27)</x:f>
        <x:v>0</x:v>
      </x:c>
      <x:c r="AR27" s="180" t="n">
        <x:f>AW26</x:f>
        <x:v>0</x:v>
      </x:c>
      <x:c r="AS27" s="180" t="n">
        <x:f>IF(AR27&lt;=0,0,AR27*IFERROR(INDEX(Inputs!$E$15:$E$24,MATCH(7,Inputs!$L$15:$L$24,0)),0)/12)</x:f>
        <x:v>0</x:v>
      </x:c>
      <x:c r="AT27" s="180" t="n">
        <x:f>MIN(AR27+AS27,IF(AR27&gt;0,IFERROR(INDEX(Inputs!$H$15:$H$24,MATCH(7,Inputs!$L$15:$L$24,0)),0),0))</x:f>
        <x:v>0</x:v>
      </x:c>
      <x:c r="AU27" s="180" t="n">
        <x:f>MAX(0,AR27+AS27-AT27)</x:f>
        <x:v>0</x:v>
      </x:c>
      <x:c r="AV27" s="180" t="n">
        <x:f>MIN(AU27,MAX(0,$G27-SUM(K27,Q27,W27,AC27,AI27,AO27)))</x:f>
        <x:v>0</x:v>
      </x:c>
      <x:c r="AW27" s="180" t="n">
        <x:f>MAX(0,AU27-AV27)</x:f>
        <x:v>0</x:v>
      </x:c>
      <x:c r="AX27" s="180" t="n">
        <x:f>BC26</x:f>
        <x:v>0</x:v>
      </x:c>
      <x:c r="AY27" s="180" t="n">
        <x:f>IF(AX27&lt;=0,0,AX27*IFERROR(INDEX(Inputs!$E$15:$E$24,MATCH(8,Inputs!$L$15:$L$24,0)),0)/12)</x:f>
        <x:v>0</x:v>
      </x:c>
      <x:c r="AZ27" s="180" t="n">
        <x:f>MIN(AX27+AY27,IF(AX27&gt;0,IFERROR(INDEX(Inputs!$H$15:$H$24,MATCH(8,Inputs!$L$15:$L$24,0)),0),0))</x:f>
        <x:v>0</x:v>
      </x:c>
      <x:c r="BA27" s="180" t="n">
        <x:f>MAX(0,AX27+AY27-AZ27)</x:f>
        <x:v>0</x:v>
      </x:c>
      <x:c r="BB27" s="180" t="n">
        <x:f>MIN(BA27,MAX(0,$G27-SUM(K27,Q27,W27,AC27,AI27,AO27,AU27)))</x:f>
        <x:v>0</x:v>
      </x:c>
      <x:c r="BC27" s="180" t="n">
        <x:f>MAX(0,BA27-BB27)</x:f>
        <x:v>0</x:v>
      </x:c>
      <x:c r="BD27" s="180" t="n">
        <x:f>BI26</x:f>
        <x:v>0</x:v>
      </x:c>
      <x:c r="BE27" s="180" t="n">
        <x:f>IF(BD27&lt;=0,0,BD27*IFERROR(INDEX(Inputs!$E$15:$E$24,MATCH(9,Inputs!$L$15:$L$24,0)),0)/12)</x:f>
        <x:v>0</x:v>
      </x:c>
      <x:c r="BF27" s="180" t="n">
        <x:f>MIN(BD27+BE27,IF(BD27&gt;0,IFERROR(INDEX(Inputs!$H$15:$H$24,MATCH(9,Inputs!$L$15:$L$24,0)),0),0))</x:f>
        <x:v>0</x:v>
      </x:c>
      <x:c r="BG27" s="180" t="n">
        <x:f>MAX(0,BD27+BE27-BF27)</x:f>
        <x:v>0</x:v>
      </x:c>
      <x:c r="BH27" s="180" t="n">
        <x:f>MIN(BG27,MAX(0,$G27-SUM(K27,Q27,W27,AC27,AI27,AO27,AU27,BA27)))</x:f>
        <x:v>0</x:v>
      </x:c>
      <x:c r="BI27" s="180" t="n">
        <x:f>MAX(0,BG27-BH27)</x:f>
        <x:v>0</x:v>
      </x:c>
      <x:c r="BJ27" s="180" t="n">
        <x:f>BO26</x:f>
        <x:v>0</x:v>
      </x:c>
      <x:c r="BK27" s="180" t="n">
        <x:f>IF(BJ27&lt;=0,0,BJ27*IFERROR(INDEX(Inputs!$E$15:$E$24,MATCH(10,Inputs!$L$15:$L$24,0)),0)/12)</x:f>
        <x:v>0</x:v>
      </x:c>
      <x:c r="BL27" s="180" t="n">
        <x:f>MIN(BJ27+BK27,IF(BJ27&gt;0,IFERROR(INDEX(Inputs!$H$15:$H$24,MATCH(10,Inputs!$L$15:$L$24,0)),0),0))</x:f>
        <x:v>0</x:v>
      </x:c>
      <x:c r="BM27" s="180" t="n">
        <x:f>MAX(0,BJ27+BK27-BL27)</x:f>
        <x:v>0</x:v>
      </x:c>
      <x:c r="BN27" s="180" t="n">
        <x:f>MIN(BM27,MAX(0,$G27-SUM(K27,Q27,W27,AC27,AI27,AO27,AU27,BA27,BG27)))</x:f>
        <x:v>0</x:v>
      </x:c>
      <x:c r="BO27" s="192" t="n">
        <x:f>MAX(0,BM27-BN27)</x:f>
        <x:v>0</x:v>
      </x:c>
    </x:row>
    <x:row r="28">
      <x:c r="A28" s="191" t="n">
        <x:f>21</x:f>
        <x:v>21</x:v>
      </x:c>
      <x:c r="B28" s="178" t="n">
        <x:f>EDATE(Inputs!$B$4,A28-1)</x:f>
        <x:v>46827</x:v>
      </x:c>
      <x:c r="C28" s="182" t="n">
        <x:f>SUM(H28,N28,T28,Z28,AF28,AL28,AR28,AX28,BD28,BJ28)</x:f>
        <x:v>7184.2542691165945</x:v>
      </x:c>
      <x:c r="D28" s="182" t="n">
        <x:f>SUM(I28,O28,U28,AA28,AG28,AM28,AS28,AY28,BE28,BK28)</x:f>
        <x:v>119.67770236636727</x:v>
      </x:c>
      <x:c r="E28" s="182" t="n">
        <x:f>SUM(J28,P28,V28,AB28,AH28,AN28,AT28,AZ28,BF28,BL28)+SUM(L28,R28,X28,AD28,AJ28,AP28,AV28,BB28,BH28,BN28)</x:f>
        <x:v>1150</x:v>
      </x:c>
      <x:c r="F28" s="182" t="n">
        <x:f>SUM(M28,S28,Y28,AE28,AK28,AQ28,AW28,BC28,BI28,BO28)</x:f>
        <x:v>6153.931971482962</x:v>
      </x:c>
      <x:c r="G28" s="182" t="n">
        <x:f>MAX(0,Inputs!$B$12-SUM(J28,P28,V28,AB28,AH28,AN28,AT28,AZ28,BF28,BL28))</x:f>
        <x:v>850</x:v>
      </x:c>
      <x:c r="H28" s="180" t="n">
        <x:f>M27</x:f>
        <x:v>0</x:v>
      </x:c>
      <x:c r="I28" s="180" t="n">
        <x:f>IF(H28&lt;=0,0,H28*IFERROR(INDEX(Inputs!$E$15:$E$24,MATCH(1,Inputs!$L$15:$L$24,0)),0)/12)</x:f>
        <x:v>0</x:v>
      </x:c>
      <x:c r="J28" s="180" t="n">
        <x:f>MIN(H28+I28,IF(H28&gt;0,IFERROR(INDEX(Inputs!$H$15:$H$24,MATCH(1,Inputs!$L$15:$L$24,0)),0),0))</x:f>
        <x:v>0</x:v>
      </x:c>
      <x:c r="K28" s="180" t="n">
        <x:f>MAX(0,H28+I28-J28)</x:f>
        <x:v>0</x:v>
      </x:c>
      <x:c r="L28" s="180" t="n">
        <x:f>MIN(K28,MAX(0,$G28-0))</x:f>
        <x:v>0</x:v>
      </x:c>
      <x:c r="M28" s="180" t="n">
        <x:f>MAX(0,K28-L28)</x:f>
        <x:v>0</x:v>
      </x:c>
      <x:c r="N28" s="180" t="n">
        <x:f>S27</x:f>
        <x:v>0</x:v>
      </x:c>
      <x:c r="O28" s="180" t="n">
        <x:f>IF(N28&lt;=0,0,N28*IFERROR(INDEX(Inputs!$E$15:$E$24,MATCH(2,Inputs!$L$15:$L$24,0)),0)/12)</x:f>
        <x:v>0</x:v>
      </x:c>
      <x:c r="P28" s="180" t="n">
        <x:f>MIN(N28+O28,IF(N28&gt;0,IFERROR(INDEX(Inputs!$H$15:$H$24,MATCH(2,Inputs!$L$15:$L$24,0)),0),0))</x:f>
        <x:v>0</x:v>
      </x:c>
      <x:c r="Q28" s="180" t="n">
        <x:f>MAX(0,N28+O28-P28)</x:f>
        <x:v>0</x:v>
      </x:c>
      <x:c r="R28" s="180" t="n">
        <x:f>MIN(Q28,MAX(0,$G28-SUM(K28)))</x:f>
        <x:v>0</x:v>
      </x:c>
      <x:c r="S28" s="180" t="n">
        <x:f>MAX(0,Q28-R28)</x:f>
        <x:v>0</x:v>
      </x:c>
      <x:c r="T28" s="180" t="n">
        <x:f>Y27</x:f>
        <x:v>7184.2542691165945</x:v>
      </x:c>
      <x:c r="U28" s="180" t="n">
        <x:f>IF(T28&lt;=0,0,T28*IFERROR(INDEX(Inputs!$E$15:$E$24,MATCH(3,Inputs!$L$15:$L$24,0)),0)/12)</x:f>
        <x:v>119.67770236636727</x:v>
      </x:c>
      <x:c r="V28" s="180" t="n">
        <x:f>MIN(T28+U28,IF(T28&gt;0,IFERROR(INDEX(Inputs!$H$15:$H$24,MATCH(3,Inputs!$L$15:$L$24,0)),0),0))</x:f>
        <x:v>300</x:v>
      </x:c>
      <x:c r="W28" s="180" t="n">
        <x:f>MAX(0,T28+U28-V28)</x:f>
        <x:v>7003.931971482962</x:v>
      </x:c>
      <x:c r="X28" s="180" t="n">
        <x:f>MIN(W28,MAX(0,$G28-SUM(K28,Q28)))</x:f>
        <x:v>850</x:v>
      </x:c>
      <x:c r="Y28" s="180" t="n">
        <x:f>MAX(0,W28-X28)</x:f>
        <x:v>6153.931971482962</x:v>
      </x:c>
      <x:c r="Z28" s="180" t="n">
        <x:f>AE27</x:f>
        <x:v>0</x:v>
      </x:c>
      <x:c r="AA28" s="180" t="n">
        <x:f>IF(Z28&lt;=0,0,Z28*IFERROR(INDEX(Inputs!$E$15:$E$24,MATCH(4,Inputs!$L$15:$L$24,0)),0)/12)</x:f>
        <x:v>0</x:v>
      </x:c>
      <x:c r="AB28" s="180" t="n">
        <x:f>MIN(Z28+AA28,IF(Z28&gt;0,IFERROR(INDEX(Inputs!$H$15:$H$24,MATCH(4,Inputs!$L$15:$L$24,0)),0),0))</x:f>
        <x:v>0</x:v>
      </x:c>
      <x:c r="AC28" s="180" t="n">
        <x:f>MAX(0,Z28+AA28-AB28)</x:f>
        <x:v>0</x:v>
      </x:c>
      <x:c r="AD28" s="180" t="n">
        <x:f>MIN(AC28,MAX(0,$G28-SUM(K28,Q28,W28)))</x:f>
        <x:v>0</x:v>
      </x:c>
      <x:c r="AE28" s="180" t="n">
        <x:f>MAX(0,AC28-AD28)</x:f>
        <x:v>0</x:v>
      </x:c>
      <x:c r="AF28" s="180" t="n">
        <x:f>AK27</x:f>
        <x:v>0</x:v>
      </x:c>
      <x:c r="AG28" s="180" t="n">
        <x:f>IF(AF28&lt;=0,0,AF28*IFERROR(INDEX(Inputs!$E$15:$E$24,MATCH(5,Inputs!$L$15:$L$24,0)),0)/12)</x:f>
        <x:v>0</x:v>
      </x:c>
      <x:c r="AH28" s="180" t="n">
        <x:f>MIN(AF28+AG28,IF(AF28&gt;0,IFERROR(INDEX(Inputs!$H$15:$H$24,MATCH(5,Inputs!$L$15:$L$24,0)),0),0))</x:f>
        <x:v>0</x:v>
      </x:c>
      <x:c r="AI28" s="180" t="n">
        <x:f>MAX(0,AF28+AG28-AH28)</x:f>
        <x:v>0</x:v>
      </x:c>
      <x:c r="AJ28" s="180" t="n">
        <x:f>MIN(AI28,MAX(0,$G28-SUM(K28,Q28,W28,AC28)))</x:f>
        <x:v>0</x:v>
      </x:c>
      <x:c r="AK28" s="180" t="n">
        <x:f>MAX(0,AI28-AJ28)</x:f>
        <x:v>0</x:v>
      </x:c>
      <x:c r="AL28" s="180" t="n">
        <x:f>AQ27</x:f>
        <x:v>0</x:v>
      </x:c>
      <x:c r="AM28" s="180" t="n">
        <x:f>IF(AL28&lt;=0,0,AL28*IFERROR(INDEX(Inputs!$E$15:$E$24,MATCH(6,Inputs!$L$15:$L$24,0)),0)/12)</x:f>
        <x:v>0</x:v>
      </x:c>
      <x:c r="AN28" s="180" t="n">
        <x:f>MIN(AL28+AM28,IF(AL28&gt;0,IFERROR(INDEX(Inputs!$H$15:$H$24,MATCH(6,Inputs!$L$15:$L$24,0)),0),0))</x:f>
        <x:v>0</x:v>
      </x:c>
      <x:c r="AO28" s="180" t="n">
        <x:f>MAX(0,AL28+AM28-AN28)</x:f>
        <x:v>0</x:v>
      </x:c>
      <x:c r="AP28" s="180" t="n">
        <x:f>MIN(AO28,MAX(0,$G28-SUM(K28,Q28,W28,AC28,AI28)))</x:f>
        <x:v>0</x:v>
      </x:c>
      <x:c r="AQ28" s="180" t="n">
        <x:f>MAX(0,AO28-AP28)</x:f>
        <x:v>0</x:v>
      </x:c>
      <x:c r="AR28" s="180" t="n">
        <x:f>AW27</x:f>
        <x:v>0</x:v>
      </x:c>
      <x:c r="AS28" s="180" t="n">
        <x:f>IF(AR28&lt;=0,0,AR28*IFERROR(INDEX(Inputs!$E$15:$E$24,MATCH(7,Inputs!$L$15:$L$24,0)),0)/12)</x:f>
        <x:v>0</x:v>
      </x:c>
      <x:c r="AT28" s="180" t="n">
        <x:f>MIN(AR28+AS28,IF(AR28&gt;0,IFERROR(INDEX(Inputs!$H$15:$H$24,MATCH(7,Inputs!$L$15:$L$24,0)),0),0))</x:f>
        <x:v>0</x:v>
      </x:c>
      <x:c r="AU28" s="180" t="n">
        <x:f>MAX(0,AR28+AS28-AT28)</x:f>
        <x:v>0</x:v>
      </x:c>
      <x:c r="AV28" s="180" t="n">
        <x:f>MIN(AU28,MAX(0,$G28-SUM(K28,Q28,W28,AC28,AI28,AO28)))</x:f>
        <x:v>0</x:v>
      </x:c>
      <x:c r="AW28" s="180" t="n">
        <x:f>MAX(0,AU28-AV28)</x:f>
        <x:v>0</x:v>
      </x:c>
      <x:c r="AX28" s="180" t="n">
        <x:f>BC27</x:f>
        <x:v>0</x:v>
      </x:c>
      <x:c r="AY28" s="180" t="n">
        <x:f>IF(AX28&lt;=0,0,AX28*IFERROR(INDEX(Inputs!$E$15:$E$24,MATCH(8,Inputs!$L$15:$L$24,0)),0)/12)</x:f>
        <x:v>0</x:v>
      </x:c>
      <x:c r="AZ28" s="180" t="n">
        <x:f>MIN(AX28+AY28,IF(AX28&gt;0,IFERROR(INDEX(Inputs!$H$15:$H$24,MATCH(8,Inputs!$L$15:$L$24,0)),0),0))</x:f>
        <x:v>0</x:v>
      </x:c>
      <x:c r="BA28" s="180" t="n">
        <x:f>MAX(0,AX28+AY28-AZ28)</x:f>
        <x:v>0</x:v>
      </x:c>
      <x:c r="BB28" s="180" t="n">
        <x:f>MIN(BA28,MAX(0,$G28-SUM(K28,Q28,W28,AC28,AI28,AO28,AU28)))</x:f>
        <x:v>0</x:v>
      </x:c>
      <x:c r="BC28" s="180" t="n">
        <x:f>MAX(0,BA28-BB28)</x:f>
        <x:v>0</x:v>
      </x:c>
      <x:c r="BD28" s="180" t="n">
        <x:f>BI27</x:f>
        <x:v>0</x:v>
      </x:c>
      <x:c r="BE28" s="180" t="n">
        <x:f>IF(BD28&lt;=0,0,BD28*IFERROR(INDEX(Inputs!$E$15:$E$24,MATCH(9,Inputs!$L$15:$L$24,0)),0)/12)</x:f>
        <x:v>0</x:v>
      </x:c>
      <x:c r="BF28" s="180" t="n">
        <x:f>MIN(BD28+BE28,IF(BD28&gt;0,IFERROR(INDEX(Inputs!$H$15:$H$24,MATCH(9,Inputs!$L$15:$L$24,0)),0),0))</x:f>
        <x:v>0</x:v>
      </x:c>
      <x:c r="BG28" s="180" t="n">
        <x:f>MAX(0,BD28+BE28-BF28)</x:f>
        <x:v>0</x:v>
      </x:c>
      <x:c r="BH28" s="180" t="n">
        <x:f>MIN(BG28,MAX(0,$G28-SUM(K28,Q28,W28,AC28,AI28,AO28,AU28,BA28)))</x:f>
        <x:v>0</x:v>
      </x:c>
      <x:c r="BI28" s="180" t="n">
        <x:f>MAX(0,BG28-BH28)</x:f>
        <x:v>0</x:v>
      </x:c>
      <x:c r="BJ28" s="180" t="n">
        <x:f>BO27</x:f>
        <x:v>0</x:v>
      </x:c>
      <x:c r="BK28" s="180" t="n">
        <x:f>IF(BJ28&lt;=0,0,BJ28*IFERROR(INDEX(Inputs!$E$15:$E$24,MATCH(10,Inputs!$L$15:$L$24,0)),0)/12)</x:f>
        <x:v>0</x:v>
      </x:c>
      <x:c r="BL28" s="180" t="n">
        <x:f>MIN(BJ28+BK28,IF(BJ28&gt;0,IFERROR(INDEX(Inputs!$H$15:$H$24,MATCH(10,Inputs!$L$15:$L$24,0)),0),0))</x:f>
        <x:v>0</x:v>
      </x:c>
      <x:c r="BM28" s="180" t="n">
        <x:f>MAX(0,BJ28+BK28-BL28)</x:f>
        <x:v>0</x:v>
      </x:c>
      <x:c r="BN28" s="180" t="n">
        <x:f>MIN(BM28,MAX(0,$G28-SUM(K28,Q28,W28,AC28,AI28,AO28,AU28,BA28,BG28)))</x:f>
        <x:v>0</x:v>
      </x:c>
      <x:c r="BO28" s="192" t="n">
        <x:f>MAX(0,BM28-BN28)</x:f>
        <x:v>0</x:v>
      </x:c>
    </x:row>
    <x:row r="29">
      <x:c r="A29" s="191" t="n">
        <x:f>22</x:f>
        <x:v>22</x:v>
      </x:c>
      <x:c r="B29" s="178" t="n">
        <x:f>EDATE(Inputs!$B$4,A29-1)</x:f>
        <x:v>46858</x:v>
      </x:c>
      <x:c r="C29" s="182" t="n">
        <x:f>SUM(H29,N29,T29,Z29,AF29,AL29,AR29,AX29,BD29,BJ29)</x:f>
        <x:v>6153.931971482962</x:v>
      </x:c>
      <x:c r="D29" s="182" t="n">
        <x:f>SUM(I29,O29,U29,AA29,AG29,AM29,AS29,AY29,BE29,BK29)</x:f>
        <x:v>102.51425009162034</x:v>
      </x:c>
      <x:c r="E29" s="182" t="n">
        <x:f>SUM(J29,P29,V29,AB29,AH29,AN29,AT29,AZ29,BF29,BL29)+SUM(L29,R29,X29,AD29,AJ29,AP29,AV29,BB29,BH29,BN29)</x:f>
        <x:v>1150</x:v>
      </x:c>
      <x:c r="F29" s="182" t="n">
        <x:f>SUM(M29,S29,Y29,AE29,AK29,AQ29,AW29,BC29,BI29,BO29)</x:f>
        <x:v>5106.446221574582</x:v>
      </x:c>
      <x:c r="G29" s="182" t="n">
        <x:f>MAX(0,Inputs!$B$12-SUM(J29,P29,V29,AB29,AH29,AN29,AT29,AZ29,BF29,BL29))</x:f>
        <x:v>850</x:v>
      </x:c>
      <x:c r="H29" s="180" t="n">
        <x:f>M28</x:f>
        <x:v>0</x:v>
      </x:c>
      <x:c r="I29" s="180" t="n">
        <x:f>IF(H29&lt;=0,0,H29*IFERROR(INDEX(Inputs!$E$15:$E$24,MATCH(1,Inputs!$L$15:$L$24,0)),0)/12)</x:f>
        <x:v>0</x:v>
      </x:c>
      <x:c r="J29" s="180" t="n">
        <x:f>MIN(H29+I29,IF(H29&gt;0,IFERROR(INDEX(Inputs!$H$15:$H$24,MATCH(1,Inputs!$L$15:$L$24,0)),0),0))</x:f>
        <x:v>0</x:v>
      </x:c>
      <x:c r="K29" s="180" t="n">
        <x:f>MAX(0,H29+I29-J29)</x:f>
        <x:v>0</x:v>
      </x:c>
      <x:c r="L29" s="180" t="n">
        <x:f>MIN(K29,MAX(0,$G29-0))</x:f>
        <x:v>0</x:v>
      </x:c>
      <x:c r="M29" s="180" t="n">
        <x:f>MAX(0,K29-L29)</x:f>
        <x:v>0</x:v>
      </x:c>
      <x:c r="N29" s="180" t="n">
        <x:f>S28</x:f>
        <x:v>0</x:v>
      </x:c>
      <x:c r="O29" s="180" t="n">
        <x:f>IF(N29&lt;=0,0,N29*IFERROR(INDEX(Inputs!$E$15:$E$24,MATCH(2,Inputs!$L$15:$L$24,0)),0)/12)</x:f>
        <x:v>0</x:v>
      </x:c>
      <x:c r="P29" s="180" t="n">
        <x:f>MIN(N29+O29,IF(N29&gt;0,IFERROR(INDEX(Inputs!$H$15:$H$24,MATCH(2,Inputs!$L$15:$L$24,0)),0),0))</x:f>
        <x:v>0</x:v>
      </x:c>
      <x:c r="Q29" s="180" t="n">
        <x:f>MAX(0,N29+O29-P29)</x:f>
        <x:v>0</x:v>
      </x:c>
      <x:c r="R29" s="180" t="n">
        <x:f>MIN(Q29,MAX(0,$G29-SUM(K29)))</x:f>
        <x:v>0</x:v>
      </x:c>
      <x:c r="S29" s="180" t="n">
        <x:f>MAX(0,Q29-R29)</x:f>
        <x:v>0</x:v>
      </x:c>
      <x:c r="T29" s="180" t="n">
        <x:f>Y28</x:f>
        <x:v>6153.931971482962</x:v>
      </x:c>
      <x:c r="U29" s="180" t="n">
        <x:f>IF(T29&lt;=0,0,T29*IFERROR(INDEX(Inputs!$E$15:$E$24,MATCH(3,Inputs!$L$15:$L$24,0)),0)/12)</x:f>
        <x:v>102.51425009162034</x:v>
      </x:c>
      <x:c r="V29" s="180" t="n">
        <x:f>MIN(T29+U29,IF(T29&gt;0,IFERROR(INDEX(Inputs!$H$15:$H$24,MATCH(3,Inputs!$L$15:$L$24,0)),0),0))</x:f>
        <x:v>300</x:v>
      </x:c>
      <x:c r="W29" s="180" t="n">
        <x:f>MAX(0,T29+U29-V29)</x:f>
        <x:v>5956.446221574582</x:v>
      </x:c>
      <x:c r="X29" s="180" t="n">
        <x:f>MIN(W29,MAX(0,$G29-SUM(K29,Q29)))</x:f>
        <x:v>850</x:v>
      </x:c>
      <x:c r="Y29" s="180" t="n">
        <x:f>MAX(0,W29-X29)</x:f>
        <x:v>5106.446221574582</x:v>
      </x:c>
      <x:c r="Z29" s="180" t="n">
        <x:f>AE28</x:f>
        <x:v>0</x:v>
      </x:c>
      <x:c r="AA29" s="180" t="n">
        <x:f>IF(Z29&lt;=0,0,Z29*IFERROR(INDEX(Inputs!$E$15:$E$24,MATCH(4,Inputs!$L$15:$L$24,0)),0)/12)</x:f>
        <x:v>0</x:v>
      </x:c>
      <x:c r="AB29" s="180" t="n">
        <x:f>MIN(Z29+AA29,IF(Z29&gt;0,IFERROR(INDEX(Inputs!$H$15:$H$24,MATCH(4,Inputs!$L$15:$L$24,0)),0),0))</x:f>
        <x:v>0</x:v>
      </x:c>
      <x:c r="AC29" s="180" t="n">
        <x:f>MAX(0,Z29+AA29-AB29)</x:f>
        <x:v>0</x:v>
      </x:c>
      <x:c r="AD29" s="180" t="n">
        <x:f>MIN(AC29,MAX(0,$G29-SUM(K29,Q29,W29)))</x:f>
        <x:v>0</x:v>
      </x:c>
      <x:c r="AE29" s="180" t="n">
        <x:f>MAX(0,AC29-AD29)</x:f>
        <x:v>0</x:v>
      </x:c>
      <x:c r="AF29" s="180" t="n">
        <x:f>AK28</x:f>
        <x:v>0</x:v>
      </x:c>
      <x:c r="AG29" s="180" t="n">
        <x:f>IF(AF29&lt;=0,0,AF29*IFERROR(INDEX(Inputs!$E$15:$E$24,MATCH(5,Inputs!$L$15:$L$24,0)),0)/12)</x:f>
        <x:v>0</x:v>
      </x:c>
      <x:c r="AH29" s="180" t="n">
        <x:f>MIN(AF29+AG29,IF(AF29&gt;0,IFERROR(INDEX(Inputs!$H$15:$H$24,MATCH(5,Inputs!$L$15:$L$24,0)),0),0))</x:f>
        <x:v>0</x:v>
      </x:c>
      <x:c r="AI29" s="180" t="n">
        <x:f>MAX(0,AF29+AG29-AH29)</x:f>
        <x:v>0</x:v>
      </x:c>
      <x:c r="AJ29" s="180" t="n">
        <x:f>MIN(AI29,MAX(0,$G29-SUM(K29,Q29,W29,AC29)))</x:f>
        <x:v>0</x:v>
      </x:c>
      <x:c r="AK29" s="180" t="n">
        <x:f>MAX(0,AI29-AJ29)</x:f>
        <x:v>0</x:v>
      </x:c>
      <x:c r="AL29" s="180" t="n">
        <x:f>AQ28</x:f>
        <x:v>0</x:v>
      </x:c>
      <x:c r="AM29" s="180" t="n">
        <x:f>IF(AL29&lt;=0,0,AL29*IFERROR(INDEX(Inputs!$E$15:$E$24,MATCH(6,Inputs!$L$15:$L$24,0)),0)/12)</x:f>
        <x:v>0</x:v>
      </x:c>
      <x:c r="AN29" s="180" t="n">
        <x:f>MIN(AL29+AM29,IF(AL29&gt;0,IFERROR(INDEX(Inputs!$H$15:$H$24,MATCH(6,Inputs!$L$15:$L$24,0)),0),0))</x:f>
        <x:v>0</x:v>
      </x:c>
      <x:c r="AO29" s="180" t="n">
        <x:f>MAX(0,AL29+AM29-AN29)</x:f>
        <x:v>0</x:v>
      </x:c>
      <x:c r="AP29" s="180" t="n">
        <x:f>MIN(AO29,MAX(0,$G29-SUM(K29,Q29,W29,AC29,AI29)))</x:f>
        <x:v>0</x:v>
      </x:c>
      <x:c r="AQ29" s="180" t="n">
        <x:f>MAX(0,AO29-AP29)</x:f>
        <x:v>0</x:v>
      </x:c>
      <x:c r="AR29" s="180" t="n">
        <x:f>AW28</x:f>
        <x:v>0</x:v>
      </x:c>
      <x:c r="AS29" s="180" t="n">
        <x:f>IF(AR29&lt;=0,0,AR29*IFERROR(INDEX(Inputs!$E$15:$E$24,MATCH(7,Inputs!$L$15:$L$24,0)),0)/12)</x:f>
        <x:v>0</x:v>
      </x:c>
      <x:c r="AT29" s="180" t="n">
        <x:f>MIN(AR29+AS29,IF(AR29&gt;0,IFERROR(INDEX(Inputs!$H$15:$H$24,MATCH(7,Inputs!$L$15:$L$24,0)),0),0))</x:f>
        <x:v>0</x:v>
      </x:c>
      <x:c r="AU29" s="180" t="n">
        <x:f>MAX(0,AR29+AS29-AT29)</x:f>
        <x:v>0</x:v>
      </x:c>
      <x:c r="AV29" s="180" t="n">
        <x:f>MIN(AU29,MAX(0,$G29-SUM(K29,Q29,W29,AC29,AI29,AO29)))</x:f>
        <x:v>0</x:v>
      </x:c>
      <x:c r="AW29" s="180" t="n">
        <x:f>MAX(0,AU29-AV29)</x:f>
        <x:v>0</x:v>
      </x:c>
      <x:c r="AX29" s="180" t="n">
        <x:f>BC28</x:f>
        <x:v>0</x:v>
      </x:c>
      <x:c r="AY29" s="180" t="n">
        <x:f>IF(AX29&lt;=0,0,AX29*IFERROR(INDEX(Inputs!$E$15:$E$24,MATCH(8,Inputs!$L$15:$L$24,0)),0)/12)</x:f>
        <x:v>0</x:v>
      </x:c>
      <x:c r="AZ29" s="180" t="n">
        <x:f>MIN(AX29+AY29,IF(AX29&gt;0,IFERROR(INDEX(Inputs!$H$15:$H$24,MATCH(8,Inputs!$L$15:$L$24,0)),0),0))</x:f>
        <x:v>0</x:v>
      </x:c>
      <x:c r="BA29" s="180" t="n">
        <x:f>MAX(0,AX29+AY29-AZ29)</x:f>
        <x:v>0</x:v>
      </x:c>
      <x:c r="BB29" s="180" t="n">
        <x:f>MIN(BA29,MAX(0,$G29-SUM(K29,Q29,W29,AC29,AI29,AO29,AU29)))</x:f>
        <x:v>0</x:v>
      </x:c>
      <x:c r="BC29" s="180" t="n">
        <x:f>MAX(0,BA29-BB29)</x:f>
        <x:v>0</x:v>
      </x:c>
      <x:c r="BD29" s="180" t="n">
        <x:f>BI28</x:f>
        <x:v>0</x:v>
      </x:c>
      <x:c r="BE29" s="180" t="n">
        <x:f>IF(BD29&lt;=0,0,BD29*IFERROR(INDEX(Inputs!$E$15:$E$24,MATCH(9,Inputs!$L$15:$L$24,0)),0)/12)</x:f>
        <x:v>0</x:v>
      </x:c>
      <x:c r="BF29" s="180" t="n">
        <x:f>MIN(BD29+BE29,IF(BD29&gt;0,IFERROR(INDEX(Inputs!$H$15:$H$24,MATCH(9,Inputs!$L$15:$L$24,0)),0),0))</x:f>
        <x:v>0</x:v>
      </x:c>
      <x:c r="BG29" s="180" t="n">
        <x:f>MAX(0,BD29+BE29-BF29)</x:f>
        <x:v>0</x:v>
      </x:c>
      <x:c r="BH29" s="180" t="n">
        <x:f>MIN(BG29,MAX(0,$G29-SUM(K29,Q29,W29,AC29,AI29,AO29,AU29,BA29)))</x:f>
        <x:v>0</x:v>
      </x:c>
      <x:c r="BI29" s="180" t="n">
        <x:f>MAX(0,BG29-BH29)</x:f>
        <x:v>0</x:v>
      </x:c>
      <x:c r="BJ29" s="180" t="n">
        <x:f>BO28</x:f>
        <x:v>0</x:v>
      </x:c>
      <x:c r="BK29" s="180" t="n">
        <x:f>IF(BJ29&lt;=0,0,BJ29*IFERROR(INDEX(Inputs!$E$15:$E$24,MATCH(10,Inputs!$L$15:$L$24,0)),0)/12)</x:f>
        <x:v>0</x:v>
      </x:c>
      <x:c r="BL29" s="180" t="n">
        <x:f>MIN(BJ29+BK29,IF(BJ29&gt;0,IFERROR(INDEX(Inputs!$H$15:$H$24,MATCH(10,Inputs!$L$15:$L$24,0)),0),0))</x:f>
        <x:v>0</x:v>
      </x:c>
      <x:c r="BM29" s="180" t="n">
        <x:f>MAX(0,BJ29+BK29-BL29)</x:f>
        <x:v>0</x:v>
      </x:c>
      <x:c r="BN29" s="180" t="n">
        <x:f>MIN(BM29,MAX(0,$G29-SUM(K29,Q29,W29,AC29,AI29,AO29,AU29,BA29,BG29)))</x:f>
        <x:v>0</x:v>
      </x:c>
      <x:c r="BO29" s="192" t="n">
        <x:f>MAX(0,BM29-BN29)</x:f>
        <x:v>0</x:v>
      </x:c>
    </x:row>
    <x:row r="30">
      <x:c r="A30" s="191" t="n">
        <x:f>23</x:f>
        <x:v>23</x:v>
      </x:c>
      <x:c r="B30" s="178" t="n">
        <x:f>EDATE(Inputs!$B$4,A30-1)</x:f>
        <x:v>46888</x:v>
      </x:c>
      <x:c r="C30" s="182" t="n">
        <x:f>SUM(H30,N30,T30,Z30,AF30,AL30,AR30,AX30,BD30,BJ30)</x:f>
        <x:v>5106.446221574582</x:v>
      </x:c>
      <x:c r="D30" s="182" t="n">
        <x:f>SUM(I30,O30,U30,AA30,AG30,AM30,AS30,AY30,BE30,BK30)</x:f>
        <x:v>85.0648833077299</x:v>
      </x:c>
      <x:c r="E30" s="182" t="n">
        <x:f>SUM(J30,P30,V30,AB30,AH30,AN30,AT30,AZ30,BF30,BL30)+SUM(L30,R30,X30,AD30,AJ30,AP30,AV30,BB30,BH30,BN30)</x:f>
        <x:v>1150</x:v>
      </x:c>
      <x:c r="F30" s="182" t="n">
        <x:f>SUM(M30,S30,Y30,AE30,AK30,AQ30,AW30,BC30,BI30,BO30)</x:f>
        <x:v>4041.511104882312</x:v>
      </x:c>
      <x:c r="G30" s="182" t="n">
        <x:f>MAX(0,Inputs!$B$12-SUM(J30,P30,V30,AB30,AH30,AN30,AT30,AZ30,BF30,BL30))</x:f>
        <x:v>850</x:v>
      </x:c>
      <x:c r="H30" s="180" t="n">
        <x:f>M29</x:f>
        <x:v>0</x:v>
      </x:c>
      <x:c r="I30" s="180" t="n">
        <x:f>IF(H30&lt;=0,0,H30*IFERROR(INDEX(Inputs!$E$15:$E$24,MATCH(1,Inputs!$L$15:$L$24,0)),0)/12)</x:f>
        <x:v>0</x:v>
      </x:c>
      <x:c r="J30" s="180" t="n">
        <x:f>MIN(H30+I30,IF(H30&gt;0,IFERROR(INDEX(Inputs!$H$15:$H$24,MATCH(1,Inputs!$L$15:$L$24,0)),0),0))</x:f>
        <x:v>0</x:v>
      </x:c>
      <x:c r="K30" s="180" t="n">
        <x:f>MAX(0,H30+I30-J30)</x:f>
        <x:v>0</x:v>
      </x:c>
      <x:c r="L30" s="180" t="n">
        <x:f>MIN(K30,MAX(0,$G30-0))</x:f>
        <x:v>0</x:v>
      </x:c>
      <x:c r="M30" s="180" t="n">
        <x:f>MAX(0,K30-L30)</x:f>
        <x:v>0</x:v>
      </x:c>
      <x:c r="N30" s="180" t="n">
        <x:f>S29</x:f>
        <x:v>0</x:v>
      </x:c>
      <x:c r="O30" s="180" t="n">
        <x:f>IF(N30&lt;=0,0,N30*IFERROR(INDEX(Inputs!$E$15:$E$24,MATCH(2,Inputs!$L$15:$L$24,0)),0)/12)</x:f>
        <x:v>0</x:v>
      </x:c>
      <x:c r="P30" s="180" t="n">
        <x:f>MIN(N30+O30,IF(N30&gt;0,IFERROR(INDEX(Inputs!$H$15:$H$24,MATCH(2,Inputs!$L$15:$L$24,0)),0),0))</x:f>
        <x:v>0</x:v>
      </x:c>
      <x:c r="Q30" s="180" t="n">
        <x:f>MAX(0,N30+O30-P30)</x:f>
        <x:v>0</x:v>
      </x:c>
      <x:c r="R30" s="180" t="n">
        <x:f>MIN(Q30,MAX(0,$G30-SUM(K30)))</x:f>
        <x:v>0</x:v>
      </x:c>
      <x:c r="S30" s="180" t="n">
        <x:f>MAX(0,Q30-R30)</x:f>
        <x:v>0</x:v>
      </x:c>
      <x:c r="T30" s="180" t="n">
        <x:f>Y29</x:f>
        <x:v>5106.446221574582</x:v>
      </x:c>
      <x:c r="U30" s="180" t="n">
        <x:f>IF(T30&lt;=0,0,T30*IFERROR(INDEX(Inputs!$E$15:$E$24,MATCH(3,Inputs!$L$15:$L$24,0)),0)/12)</x:f>
        <x:v>85.0648833077299</x:v>
      </x:c>
      <x:c r="V30" s="180" t="n">
        <x:f>MIN(T30+U30,IF(T30&gt;0,IFERROR(INDEX(Inputs!$H$15:$H$24,MATCH(3,Inputs!$L$15:$L$24,0)),0),0))</x:f>
        <x:v>300</x:v>
      </x:c>
      <x:c r="W30" s="180" t="n">
        <x:f>MAX(0,T30+U30-V30)</x:f>
        <x:v>4891.511104882312</x:v>
      </x:c>
      <x:c r="X30" s="180" t="n">
        <x:f>MIN(W30,MAX(0,$G30-SUM(K30,Q30)))</x:f>
        <x:v>850</x:v>
      </x:c>
      <x:c r="Y30" s="180" t="n">
        <x:f>MAX(0,W30-X30)</x:f>
        <x:v>4041.511104882312</x:v>
      </x:c>
      <x:c r="Z30" s="180" t="n">
        <x:f>AE29</x:f>
        <x:v>0</x:v>
      </x:c>
      <x:c r="AA30" s="180" t="n">
        <x:f>IF(Z30&lt;=0,0,Z30*IFERROR(INDEX(Inputs!$E$15:$E$24,MATCH(4,Inputs!$L$15:$L$24,0)),0)/12)</x:f>
        <x:v>0</x:v>
      </x:c>
      <x:c r="AB30" s="180" t="n">
        <x:f>MIN(Z30+AA30,IF(Z30&gt;0,IFERROR(INDEX(Inputs!$H$15:$H$24,MATCH(4,Inputs!$L$15:$L$24,0)),0),0))</x:f>
        <x:v>0</x:v>
      </x:c>
      <x:c r="AC30" s="180" t="n">
        <x:f>MAX(0,Z30+AA30-AB30)</x:f>
        <x:v>0</x:v>
      </x:c>
      <x:c r="AD30" s="180" t="n">
        <x:f>MIN(AC30,MAX(0,$G30-SUM(K30,Q30,W30)))</x:f>
        <x:v>0</x:v>
      </x:c>
      <x:c r="AE30" s="180" t="n">
        <x:f>MAX(0,AC30-AD30)</x:f>
        <x:v>0</x:v>
      </x:c>
      <x:c r="AF30" s="180" t="n">
        <x:f>AK29</x:f>
        <x:v>0</x:v>
      </x:c>
      <x:c r="AG30" s="180" t="n">
        <x:f>IF(AF30&lt;=0,0,AF30*IFERROR(INDEX(Inputs!$E$15:$E$24,MATCH(5,Inputs!$L$15:$L$24,0)),0)/12)</x:f>
        <x:v>0</x:v>
      </x:c>
      <x:c r="AH30" s="180" t="n">
        <x:f>MIN(AF30+AG30,IF(AF30&gt;0,IFERROR(INDEX(Inputs!$H$15:$H$24,MATCH(5,Inputs!$L$15:$L$24,0)),0),0))</x:f>
        <x:v>0</x:v>
      </x:c>
      <x:c r="AI30" s="180" t="n">
        <x:f>MAX(0,AF30+AG30-AH30)</x:f>
        <x:v>0</x:v>
      </x:c>
      <x:c r="AJ30" s="180" t="n">
        <x:f>MIN(AI30,MAX(0,$G30-SUM(K30,Q30,W30,AC30)))</x:f>
        <x:v>0</x:v>
      </x:c>
      <x:c r="AK30" s="180" t="n">
        <x:f>MAX(0,AI30-AJ30)</x:f>
        <x:v>0</x:v>
      </x:c>
      <x:c r="AL30" s="180" t="n">
        <x:f>AQ29</x:f>
        <x:v>0</x:v>
      </x:c>
      <x:c r="AM30" s="180" t="n">
        <x:f>IF(AL30&lt;=0,0,AL30*IFERROR(INDEX(Inputs!$E$15:$E$24,MATCH(6,Inputs!$L$15:$L$24,0)),0)/12)</x:f>
        <x:v>0</x:v>
      </x:c>
      <x:c r="AN30" s="180" t="n">
        <x:f>MIN(AL30+AM30,IF(AL30&gt;0,IFERROR(INDEX(Inputs!$H$15:$H$24,MATCH(6,Inputs!$L$15:$L$24,0)),0),0))</x:f>
        <x:v>0</x:v>
      </x:c>
      <x:c r="AO30" s="180" t="n">
        <x:f>MAX(0,AL30+AM30-AN30)</x:f>
        <x:v>0</x:v>
      </x:c>
      <x:c r="AP30" s="180" t="n">
        <x:f>MIN(AO30,MAX(0,$G30-SUM(K30,Q30,W30,AC30,AI30)))</x:f>
        <x:v>0</x:v>
      </x:c>
      <x:c r="AQ30" s="180" t="n">
        <x:f>MAX(0,AO30-AP30)</x:f>
        <x:v>0</x:v>
      </x:c>
      <x:c r="AR30" s="180" t="n">
        <x:f>AW29</x:f>
        <x:v>0</x:v>
      </x:c>
      <x:c r="AS30" s="180" t="n">
        <x:f>IF(AR30&lt;=0,0,AR30*IFERROR(INDEX(Inputs!$E$15:$E$24,MATCH(7,Inputs!$L$15:$L$24,0)),0)/12)</x:f>
        <x:v>0</x:v>
      </x:c>
      <x:c r="AT30" s="180" t="n">
        <x:f>MIN(AR30+AS30,IF(AR30&gt;0,IFERROR(INDEX(Inputs!$H$15:$H$24,MATCH(7,Inputs!$L$15:$L$24,0)),0),0))</x:f>
        <x:v>0</x:v>
      </x:c>
      <x:c r="AU30" s="180" t="n">
        <x:f>MAX(0,AR30+AS30-AT30)</x:f>
        <x:v>0</x:v>
      </x:c>
      <x:c r="AV30" s="180" t="n">
        <x:f>MIN(AU30,MAX(0,$G30-SUM(K30,Q30,W30,AC30,AI30,AO30)))</x:f>
        <x:v>0</x:v>
      </x:c>
      <x:c r="AW30" s="180" t="n">
        <x:f>MAX(0,AU30-AV30)</x:f>
        <x:v>0</x:v>
      </x:c>
      <x:c r="AX30" s="180" t="n">
        <x:f>BC29</x:f>
        <x:v>0</x:v>
      </x:c>
      <x:c r="AY30" s="180" t="n">
        <x:f>IF(AX30&lt;=0,0,AX30*IFERROR(INDEX(Inputs!$E$15:$E$24,MATCH(8,Inputs!$L$15:$L$24,0)),0)/12)</x:f>
        <x:v>0</x:v>
      </x:c>
      <x:c r="AZ30" s="180" t="n">
        <x:f>MIN(AX30+AY30,IF(AX30&gt;0,IFERROR(INDEX(Inputs!$H$15:$H$24,MATCH(8,Inputs!$L$15:$L$24,0)),0),0))</x:f>
        <x:v>0</x:v>
      </x:c>
      <x:c r="BA30" s="180" t="n">
        <x:f>MAX(0,AX30+AY30-AZ30)</x:f>
        <x:v>0</x:v>
      </x:c>
      <x:c r="BB30" s="180" t="n">
        <x:f>MIN(BA30,MAX(0,$G30-SUM(K30,Q30,W30,AC30,AI30,AO30,AU30)))</x:f>
        <x:v>0</x:v>
      </x:c>
      <x:c r="BC30" s="180" t="n">
        <x:f>MAX(0,BA30-BB30)</x:f>
        <x:v>0</x:v>
      </x:c>
      <x:c r="BD30" s="180" t="n">
        <x:f>BI29</x:f>
        <x:v>0</x:v>
      </x:c>
      <x:c r="BE30" s="180" t="n">
        <x:f>IF(BD30&lt;=0,0,BD30*IFERROR(INDEX(Inputs!$E$15:$E$24,MATCH(9,Inputs!$L$15:$L$24,0)),0)/12)</x:f>
        <x:v>0</x:v>
      </x:c>
      <x:c r="BF30" s="180" t="n">
        <x:f>MIN(BD30+BE30,IF(BD30&gt;0,IFERROR(INDEX(Inputs!$H$15:$H$24,MATCH(9,Inputs!$L$15:$L$24,0)),0),0))</x:f>
        <x:v>0</x:v>
      </x:c>
      <x:c r="BG30" s="180" t="n">
        <x:f>MAX(0,BD30+BE30-BF30)</x:f>
        <x:v>0</x:v>
      </x:c>
      <x:c r="BH30" s="180" t="n">
        <x:f>MIN(BG30,MAX(0,$G30-SUM(K30,Q30,W30,AC30,AI30,AO30,AU30,BA30)))</x:f>
        <x:v>0</x:v>
      </x:c>
      <x:c r="BI30" s="180" t="n">
        <x:f>MAX(0,BG30-BH30)</x:f>
        <x:v>0</x:v>
      </x:c>
      <x:c r="BJ30" s="180" t="n">
        <x:f>BO29</x:f>
        <x:v>0</x:v>
      </x:c>
      <x:c r="BK30" s="180" t="n">
        <x:f>IF(BJ30&lt;=0,0,BJ30*IFERROR(INDEX(Inputs!$E$15:$E$24,MATCH(10,Inputs!$L$15:$L$24,0)),0)/12)</x:f>
        <x:v>0</x:v>
      </x:c>
      <x:c r="BL30" s="180" t="n">
        <x:f>MIN(BJ30+BK30,IF(BJ30&gt;0,IFERROR(INDEX(Inputs!$H$15:$H$24,MATCH(10,Inputs!$L$15:$L$24,0)),0),0))</x:f>
        <x:v>0</x:v>
      </x:c>
      <x:c r="BM30" s="180" t="n">
        <x:f>MAX(0,BJ30+BK30-BL30)</x:f>
        <x:v>0</x:v>
      </x:c>
      <x:c r="BN30" s="180" t="n">
        <x:f>MIN(BM30,MAX(0,$G30-SUM(K30,Q30,W30,AC30,AI30,AO30,AU30,BA30,BG30)))</x:f>
        <x:v>0</x:v>
      </x:c>
      <x:c r="BO30" s="192" t="n">
        <x:f>MAX(0,BM30-BN30)</x:f>
        <x:v>0</x:v>
      </x:c>
    </x:row>
    <x:row r="31">
      <x:c r="A31" s="191" t="n">
        <x:f>24</x:f>
        <x:v>24</x:v>
      </x:c>
      <x:c r="B31" s="178" t="n">
        <x:f>EDATE(Inputs!$B$4,A31-1)</x:f>
        <x:v>46919</x:v>
      </x:c>
      <x:c r="C31" s="182" t="n">
        <x:f>SUM(H31,N31,T31,Z31,AF31,AL31,AR31,AX31,BD31,BJ31)</x:f>
        <x:v>4041.511104882312</x:v>
      </x:c>
      <x:c r="D31" s="182" t="n">
        <x:f>SUM(I31,O31,U31,AA31,AG31,AM31,AS31,AY31,BE31,BK31)</x:f>
        <x:v>67.32483915549784</x:v>
      </x:c>
      <x:c r="E31" s="182" t="n">
        <x:f>SUM(J31,P31,V31,AB31,AH31,AN31,AT31,AZ31,BF31,BL31)+SUM(L31,R31,X31,AD31,AJ31,AP31,AV31,BB31,BH31,BN31)</x:f>
        <x:v>1150</x:v>
      </x:c>
      <x:c r="F31" s="182" t="n">
        <x:f>SUM(M31,S31,Y31,AE31,AK31,AQ31,AW31,BC31,BI31,BO31)</x:f>
        <x:v>2958.83594403781</x:v>
      </x:c>
      <x:c r="G31" s="182" t="n">
        <x:f>MAX(0,Inputs!$B$12-SUM(J31,P31,V31,AB31,AH31,AN31,AT31,AZ31,BF31,BL31))</x:f>
        <x:v>850</x:v>
      </x:c>
      <x:c r="H31" s="180" t="n">
        <x:f>M30</x:f>
        <x:v>0</x:v>
      </x:c>
      <x:c r="I31" s="180" t="n">
        <x:f>IF(H31&lt;=0,0,H31*IFERROR(INDEX(Inputs!$E$15:$E$24,MATCH(1,Inputs!$L$15:$L$24,0)),0)/12)</x:f>
        <x:v>0</x:v>
      </x:c>
      <x:c r="J31" s="180" t="n">
        <x:f>MIN(H31+I31,IF(H31&gt;0,IFERROR(INDEX(Inputs!$H$15:$H$24,MATCH(1,Inputs!$L$15:$L$24,0)),0),0))</x:f>
        <x:v>0</x:v>
      </x:c>
      <x:c r="K31" s="180" t="n">
        <x:f>MAX(0,H31+I31-J31)</x:f>
        <x:v>0</x:v>
      </x:c>
      <x:c r="L31" s="180" t="n">
        <x:f>MIN(K31,MAX(0,$G31-0))</x:f>
        <x:v>0</x:v>
      </x:c>
      <x:c r="M31" s="180" t="n">
        <x:f>MAX(0,K31-L31)</x:f>
        <x:v>0</x:v>
      </x:c>
      <x:c r="N31" s="180" t="n">
        <x:f>S30</x:f>
        <x:v>0</x:v>
      </x:c>
      <x:c r="O31" s="180" t="n">
        <x:f>IF(N31&lt;=0,0,N31*IFERROR(INDEX(Inputs!$E$15:$E$24,MATCH(2,Inputs!$L$15:$L$24,0)),0)/12)</x:f>
        <x:v>0</x:v>
      </x:c>
      <x:c r="P31" s="180" t="n">
        <x:f>MIN(N31+O31,IF(N31&gt;0,IFERROR(INDEX(Inputs!$H$15:$H$24,MATCH(2,Inputs!$L$15:$L$24,0)),0),0))</x:f>
        <x:v>0</x:v>
      </x:c>
      <x:c r="Q31" s="180" t="n">
        <x:f>MAX(0,N31+O31-P31)</x:f>
        <x:v>0</x:v>
      </x:c>
      <x:c r="R31" s="180" t="n">
        <x:f>MIN(Q31,MAX(0,$G31-SUM(K31)))</x:f>
        <x:v>0</x:v>
      </x:c>
      <x:c r="S31" s="180" t="n">
        <x:f>MAX(0,Q31-R31)</x:f>
        <x:v>0</x:v>
      </x:c>
      <x:c r="T31" s="180" t="n">
        <x:f>Y30</x:f>
        <x:v>4041.511104882312</x:v>
      </x:c>
      <x:c r="U31" s="180" t="n">
        <x:f>IF(T31&lt;=0,0,T31*IFERROR(INDEX(Inputs!$E$15:$E$24,MATCH(3,Inputs!$L$15:$L$24,0)),0)/12)</x:f>
        <x:v>67.32483915549784</x:v>
      </x:c>
      <x:c r="V31" s="180" t="n">
        <x:f>MIN(T31+U31,IF(T31&gt;0,IFERROR(INDEX(Inputs!$H$15:$H$24,MATCH(3,Inputs!$L$15:$L$24,0)),0),0))</x:f>
        <x:v>300</x:v>
      </x:c>
      <x:c r="W31" s="180" t="n">
        <x:f>MAX(0,T31+U31-V31)</x:f>
        <x:v>3808.83594403781</x:v>
      </x:c>
      <x:c r="X31" s="180" t="n">
        <x:f>MIN(W31,MAX(0,$G31-SUM(K31,Q31)))</x:f>
        <x:v>850</x:v>
      </x:c>
      <x:c r="Y31" s="180" t="n">
        <x:f>MAX(0,W31-X31)</x:f>
        <x:v>2958.83594403781</x:v>
      </x:c>
      <x:c r="Z31" s="180" t="n">
        <x:f>AE30</x:f>
        <x:v>0</x:v>
      </x:c>
      <x:c r="AA31" s="180" t="n">
        <x:f>IF(Z31&lt;=0,0,Z31*IFERROR(INDEX(Inputs!$E$15:$E$24,MATCH(4,Inputs!$L$15:$L$24,0)),0)/12)</x:f>
        <x:v>0</x:v>
      </x:c>
      <x:c r="AB31" s="180" t="n">
        <x:f>MIN(Z31+AA31,IF(Z31&gt;0,IFERROR(INDEX(Inputs!$H$15:$H$24,MATCH(4,Inputs!$L$15:$L$24,0)),0),0))</x:f>
        <x:v>0</x:v>
      </x:c>
      <x:c r="AC31" s="180" t="n">
        <x:f>MAX(0,Z31+AA31-AB31)</x:f>
        <x:v>0</x:v>
      </x:c>
      <x:c r="AD31" s="180" t="n">
        <x:f>MIN(AC31,MAX(0,$G31-SUM(K31,Q31,W31)))</x:f>
        <x:v>0</x:v>
      </x:c>
      <x:c r="AE31" s="180" t="n">
        <x:f>MAX(0,AC31-AD31)</x:f>
        <x:v>0</x:v>
      </x:c>
      <x:c r="AF31" s="180" t="n">
        <x:f>AK30</x:f>
        <x:v>0</x:v>
      </x:c>
      <x:c r="AG31" s="180" t="n">
        <x:f>IF(AF31&lt;=0,0,AF31*IFERROR(INDEX(Inputs!$E$15:$E$24,MATCH(5,Inputs!$L$15:$L$24,0)),0)/12)</x:f>
        <x:v>0</x:v>
      </x:c>
      <x:c r="AH31" s="180" t="n">
        <x:f>MIN(AF31+AG31,IF(AF31&gt;0,IFERROR(INDEX(Inputs!$H$15:$H$24,MATCH(5,Inputs!$L$15:$L$24,0)),0),0))</x:f>
        <x:v>0</x:v>
      </x:c>
      <x:c r="AI31" s="180" t="n">
        <x:f>MAX(0,AF31+AG31-AH31)</x:f>
        <x:v>0</x:v>
      </x:c>
      <x:c r="AJ31" s="180" t="n">
        <x:f>MIN(AI31,MAX(0,$G31-SUM(K31,Q31,W31,AC31)))</x:f>
        <x:v>0</x:v>
      </x:c>
      <x:c r="AK31" s="180" t="n">
        <x:f>MAX(0,AI31-AJ31)</x:f>
        <x:v>0</x:v>
      </x:c>
      <x:c r="AL31" s="180" t="n">
        <x:f>AQ30</x:f>
        <x:v>0</x:v>
      </x:c>
      <x:c r="AM31" s="180" t="n">
        <x:f>IF(AL31&lt;=0,0,AL31*IFERROR(INDEX(Inputs!$E$15:$E$24,MATCH(6,Inputs!$L$15:$L$24,0)),0)/12)</x:f>
        <x:v>0</x:v>
      </x:c>
      <x:c r="AN31" s="180" t="n">
        <x:f>MIN(AL31+AM31,IF(AL31&gt;0,IFERROR(INDEX(Inputs!$H$15:$H$24,MATCH(6,Inputs!$L$15:$L$24,0)),0),0))</x:f>
        <x:v>0</x:v>
      </x:c>
      <x:c r="AO31" s="180" t="n">
        <x:f>MAX(0,AL31+AM31-AN31)</x:f>
        <x:v>0</x:v>
      </x:c>
      <x:c r="AP31" s="180" t="n">
        <x:f>MIN(AO31,MAX(0,$G31-SUM(K31,Q31,W31,AC31,AI31)))</x:f>
        <x:v>0</x:v>
      </x:c>
      <x:c r="AQ31" s="180" t="n">
        <x:f>MAX(0,AO31-AP31)</x:f>
        <x:v>0</x:v>
      </x:c>
      <x:c r="AR31" s="180" t="n">
        <x:f>AW30</x:f>
        <x:v>0</x:v>
      </x:c>
      <x:c r="AS31" s="180" t="n">
        <x:f>IF(AR31&lt;=0,0,AR31*IFERROR(INDEX(Inputs!$E$15:$E$24,MATCH(7,Inputs!$L$15:$L$24,0)),0)/12)</x:f>
        <x:v>0</x:v>
      </x:c>
      <x:c r="AT31" s="180" t="n">
        <x:f>MIN(AR31+AS31,IF(AR31&gt;0,IFERROR(INDEX(Inputs!$H$15:$H$24,MATCH(7,Inputs!$L$15:$L$24,0)),0),0))</x:f>
        <x:v>0</x:v>
      </x:c>
      <x:c r="AU31" s="180" t="n">
        <x:f>MAX(0,AR31+AS31-AT31)</x:f>
        <x:v>0</x:v>
      </x:c>
      <x:c r="AV31" s="180" t="n">
        <x:f>MIN(AU31,MAX(0,$G31-SUM(K31,Q31,W31,AC31,AI31,AO31)))</x:f>
        <x:v>0</x:v>
      </x:c>
      <x:c r="AW31" s="180" t="n">
        <x:f>MAX(0,AU31-AV31)</x:f>
        <x:v>0</x:v>
      </x:c>
      <x:c r="AX31" s="180" t="n">
        <x:f>BC30</x:f>
        <x:v>0</x:v>
      </x:c>
      <x:c r="AY31" s="180" t="n">
        <x:f>IF(AX31&lt;=0,0,AX31*IFERROR(INDEX(Inputs!$E$15:$E$24,MATCH(8,Inputs!$L$15:$L$24,0)),0)/12)</x:f>
        <x:v>0</x:v>
      </x:c>
      <x:c r="AZ31" s="180" t="n">
        <x:f>MIN(AX31+AY31,IF(AX31&gt;0,IFERROR(INDEX(Inputs!$H$15:$H$24,MATCH(8,Inputs!$L$15:$L$24,0)),0),0))</x:f>
        <x:v>0</x:v>
      </x:c>
      <x:c r="BA31" s="180" t="n">
        <x:f>MAX(0,AX31+AY31-AZ31)</x:f>
        <x:v>0</x:v>
      </x:c>
      <x:c r="BB31" s="180" t="n">
        <x:f>MIN(BA31,MAX(0,$G31-SUM(K31,Q31,W31,AC31,AI31,AO31,AU31)))</x:f>
        <x:v>0</x:v>
      </x:c>
      <x:c r="BC31" s="180" t="n">
        <x:f>MAX(0,BA31-BB31)</x:f>
        <x:v>0</x:v>
      </x:c>
      <x:c r="BD31" s="180" t="n">
        <x:f>BI30</x:f>
        <x:v>0</x:v>
      </x:c>
      <x:c r="BE31" s="180" t="n">
        <x:f>IF(BD31&lt;=0,0,BD31*IFERROR(INDEX(Inputs!$E$15:$E$24,MATCH(9,Inputs!$L$15:$L$24,0)),0)/12)</x:f>
        <x:v>0</x:v>
      </x:c>
      <x:c r="BF31" s="180" t="n">
        <x:f>MIN(BD31+BE31,IF(BD31&gt;0,IFERROR(INDEX(Inputs!$H$15:$H$24,MATCH(9,Inputs!$L$15:$L$24,0)),0),0))</x:f>
        <x:v>0</x:v>
      </x:c>
      <x:c r="BG31" s="180" t="n">
        <x:f>MAX(0,BD31+BE31-BF31)</x:f>
        <x:v>0</x:v>
      </x:c>
      <x:c r="BH31" s="180" t="n">
        <x:f>MIN(BG31,MAX(0,$G31-SUM(K31,Q31,W31,AC31,AI31,AO31,AU31,BA31)))</x:f>
        <x:v>0</x:v>
      </x:c>
      <x:c r="BI31" s="180" t="n">
        <x:f>MAX(0,BG31-BH31)</x:f>
        <x:v>0</x:v>
      </x:c>
      <x:c r="BJ31" s="180" t="n">
        <x:f>BO30</x:f>
        <x:v>0</x:v>
      </x:c>
      <x:c r="BK31" s="180" t="n">
        <x:f>IF(BJ31&lt;=0,0,BJ31*IFERROR(INDEX(Inputs!$E$15:$E$24,MATCH(10,Inputs!$L$15:$L$24,0)),0)/12)</x:f>
        <x:v>0</x:v>
      </x:c>
      <x:c r="BL31" s="180" t="n">
        <x:f>MIN(BJ31+BK31,IF(BJ31&gt;0,IFERROR(INDEX(Inputs!$H$15:$H$24,MATCH(10,Inputs!$L$15:$L$24,0)),0),0))</x:f>
        <x:v>0</x:v>
      </x:c>
      <x:c r="BM31" s="180" t="n">
        <x:f>MAX(0,BJ31+BK31-BL31)</x:f>
        <x:v>0</x:v>
      </x:c>
      <x:c r="BN31" s="180" t="n">
        <x:f>MIN(BM31,MAX(0,$G31-SUM(K31,Q31,W31,AC31,AI31,AO31,AU31,BA31,BG31)))</x:f>
        <x:v>0</x:v>
      </x:c>
      <x:c r="BO31" s="192" t="n">
        <x:f>MAX(0,BM31-BN31)</x:f>
        <x:v>0</x:v>
      </x:c>
    </x:row>
    <x:row r="32">
      <x:c r="A32" s="191" t="n">
        <x:f>25</x:f>
        <x:v>25</x:v>
      </x:c>
      <x:c r="B32" s="178" t="n">
        <x:f>EDATE(Inputs!$B$4,A32-1)</x:f>
        <x:v>46949</x:v>
      </x:c>
      <x:c r="C32" s="182" t="n">
        <x:f>SUM(H32,N32,T32,Z32,AF32,AL32,AR32,AX32,BD32,BJ32)</x:f>
        <x:v>2958.83594403781</x:v>
      </x:c>
      <x:c r="D32" s="182" t="n">
        <x:f>SUM(I32,O32,U32,AA32,AG32,AM32,AS32,AY32,BE32,BK32)</x:f>
        <x:v>49.28927543442985</x:v>
      </x:c>
      <x:c r="E32" s="182" t="n">
        <x:f>SUM(J32,P32,V32,AB32,AH32,AN32,AT32,AZ32,BF32,BL32)+SUM(L32,R32,X32,AD32,AJ32,AP32,AV32,BB32,BH32,BN32)</x:f>
        <x:v>1150</x:v>
      </x:c>
      <x:c r="F32" s="182" t="n">
        <x:f>SUM(M32,S32,Y32,AE32,AK32,AQ32,AW32,BC32,BI32,BO32)</x:f>
        <x:v>1858.1252194722397</x:v>
      </x:c>
      <x:c r="G32" s="182" t="n">
        <x:f>MAX(0,Inputs!$B$12-SUM(J32,P32,V32,AB32,AH32,AN32,AT32,AZ32,BF32,BL32))</x:f>
        <x:v>850</x:v>
      </x:c>
      <x:c r="H32" s="180" t="n">
        <x:f>M31</x:f>
        <x:v>0</x:v>
      </x:c>
      <x:c r="I32" s="180" t="n">
        <x:f>IF(H32&lt;=0,0,H32*IFERROR(INDEX(Inputs!$E$15:$E$24,MATCH(1,Inputs!$L$15:$L$24,0)),0)/12)</x:f>
        <x:v>0</x:v>
      </x:c>
      <x:c r="J32" s="180" t="n">
        <x:f>MIN(H32+I32,IF(H32&gt;0,IFERROR(INDEX(Inputs!$H$15:$H$24,MATCH(1,Inputs!$L$15:$L$24,0)),0),0))</x:f>
        <x:v>0</x:v>
      </x:c>
      <x:c r="K32" s="180" t="n">
        <x:f>MAX(0,H32+I32-J32)</x:f>
        <x:v>0</x:v>
      </x:c>
      <x:c r="L32" s="180" t="n">
        <x:f>MIN(K32,MAX(0,$G32-0))</x:f>
        <x:v>0</x:v>
      </x:c>
      <x:c r="M32" s="180" t="n">
        <x:f>MAX(0,K32-L32)</x:f>
        <x:v>0</x:v>
      </x:c>
      <x:c r="N32" s="180" t="n">
        <x:f>S31</x:f>
        <x:v>0</x:v>
      </x:c>
      <x:c r="O32" s="180" t="n">
        <x:f>IF(N32&lt;=0,0,N32*IFERROR(INDEX(Inputs!$E$15:$E$24,MATCH(2,Inputs!$L$15:$L$24,0)),0)/12)</x:f>
        <x:v>0</x:v>
      </x:c>
      <x:c r="P32" s="180" t="n">
        <x:f>MIN(N32+O32,IF(N32&gt;0,IFERROR(INDEX(Inputs!$H$15:$H$24,MATCH(2,Inputs!$L$15:$L$24,0)),0),0))</x:f>
        <x:v>0</x:v>
      </x:c>
      <x:c r="Q32" s="180" t="n">
        <x:f>MAX(0,N32+O32-P32)</x:f>
        <x:v>0</x:v>
      </x:c>
      <x:c r="R32" s="180" t="n">
        <x:f>MIN(Q32,MAX(0,$G32-SUM(K32)))</x:f>
        <x:v>0</x:v>
      </x:c>
      <x:c r="S32" s="180" t="n">
        <x:f>MAX(0,Q32-R32)</x:f>
        <x:v>0</x:v>
      </x:c>
      <x:c r="T32" s="180" t="n">
        <x:f>Y31</x:f>
        <x:v>2958.83594403781</x:v>
      </x:c>
      <x:c r="U32" s="180" t="n">
        <x:f>IF(T32&lt;=0,0,T32*IFERROR(INDEX(Inputs!$E$15:$E$24,MATCH(3,Inputs!$L$15:$L$24,0)),0)/12)</x:f>
        <x:v>49.28927543442985</x:v>
      </x:c>
      <x:c r="V32" s="180" t="n">
        <x:f>MIN(T32+U32,IF(T32&gt;0,IFERROR(INDEX(Inputs!$H$15:$H$24,MATCH(3,Inputs!$L$15:$L$24,0)),0),0))</x:f>
        <x:v>300</x:v>
      </x:c>
      <x:c r="W32" s="180" t="n">
        <x:f>MAX(0,T32+U32-V32)</x:f>
        <x:v>2708.1252194722397</x:v>
      </x:c>
      <x:c r="X32" s="180" t="n">
        <x:f>MIN(W32,MAX(0,$G32-SUM(K32,Q32)))</x:f>
        <x:v>850</x:v>
      </x:c>
      <x:c r="Y32" s="180" t="n">
        <x:f>MAX(0,W32-X32)</x:f>
        <x:v>1858.1252194722397</x:v>
      </x:c>
      <x:c r="Z32" s="180" t="n">
        <x:f>AE31</x:f>
        <x:v>0</x:v>
      </x:c>
      <x:c r="AA32" s="180" t="n">
        <x:f>IF(Z32&lt;=0,0,Z32*IFERROR(INDEX(Inputs!$E$15:$E$24,MATCH(4,Inputs!$L$15:$L$24,0)),0)/12)</x:f>
        <x:v>0</x:v>
      </x:c>
      <x:c r="AB32" s="180" t="n">
        <x:f>MIN(Z32+AA32,IF(Z32&gt;0,IFERROR(INDEX(Inputs!$H$15:$H$24,MATCH(4,Inputs!$L$15:$L$24,0)),0),0))</x:f>
        <x:v>0</x:v>
      </x:c>
      <x:c r="AC32" s="180" t="n">
        <x:f>MAX(0,Z32+AA32-AB32)</x:f>
        <x:v>0</x:v>
      </x:c>
      <x:c r="AD32" s="180" t="n">
        <x:f>MIN(AC32,MAX(0,$G32-SUM(K32,Q32,W32)))</x:f>
        <x:v>0</x:v>
      </x:c>
      <x:c r="AE32" s="180" t="n">
        <x:f>MAX(0,AC32-AD32)</x:f>
        <x:v>0</x:v>
      </x:c>
      <x:c r="AF32" s="180" t="n">
        <x:f>AK31</x:f>
        <x:v>0</x:v>
      </x:c>
      <x:c r="AG32" s="180" t="n">
        <x:f>IF(AF32&lt;=0,0,AF32*IFERROR(INDEX(Inputs!$E$15:$E$24,MATCH(5,Inputs!$L$15:$L$24,0)),0)/12)</x:f>
        <x:v>0</x:v>
      </x:c>
      <x:c r="AH32" s="180" t="n">
        <x:f>MIN(AF32+AG32,IF(AF32&gt;0,IFERROR(INDEX(Inputs!$H$15:$H$24,MATCH(5,Inputs!$L$15:$L$24,0)),0),0))</x:f>
        <x:v>0</x:v>
      </x:c>
      <x:c r="AI32" s="180" t="n">
        <x:f>MAX(0,AF32+AG32-AH32)</x:f>
        <x:v>0</x:v>
      </x:c>
      <x:c r="AJ32" s="180" t="n">
        <x:f>MIN(AI32,MAX(0,$G32-SUM(K32,Q32,W32,AC32)))</x:f>
        <x:v>0</x:v>
      </x:c>
      <x:c r="AK32" s="180" t="n">
        <x:f>MAX(0,AI32-AJ32)</x:f>
        <x:v>0</x:v>
      </x:c>
      <x:c r="AL32" s="180" t="n">
        <x:f>AQ31</x:f>
        <x:v>0</x:v>
      </x:c>
      <x:c r="AM32" s="180" t="n">
        <x:f>IF(AL32&lt;=0,0,AL32*IFERROR(INDEX(Inputs!$E$15:$E$24,MATCH(6,Inputs!$L$15:$L$24,0)),0)/12)</x:f>
        <x:v>0</x:v>
      </x:c>
      <x:c r="AN32" s="180" t="n">
        <x:f>MIN(AL32+AM32,IF(AL32&gt;0,IFERROR(INDEX(Inputs!$H$15:$H$24,MATCH(6,Inputs!$L$15:$L$24,0)),0),0))</x:f>
        <x:v>0</x:v>
      </x:c>
      <x:c r="AO32" s="180" t="n">
        <x:f>MAX(0,AL32+AM32-AN32)</x:f>
        <x:v>0</x:v>
      </x:c>
      <x:c r="AP32" s="180" t="n">
        <x:f>MIN(AO32,MAX(0,$G32-SUM(K32,Q32,W32,AC32,AI32)))</x:f>
        <x:v>0</x:v>
      </x:c>
      <x:c r="AQ32" s="180" t="n">
        <x:f>MAX(0,AO32-AP32)</x:f>
        <x:v>0</x:v>
      </x:c>
      <x:c r="AR32" s="180" t="n">
        <x:f>AW31</x:f>
        <x:v>0</x:v>
      </x:c>
      <x:c r="AS32" s="180" t="n">
        <x:f>IF(AR32&lt;=0,0,AR32*IFERROR(INDEX(Inputs!$E$15:$E$24,MATCH(7,Inputs!$L$15:$L$24,0)),0)/12)</x:f>
        <x:v>0</x:v>
      </x:c>
      <x:c r="AT32" s="180" t="n">
        <x:f>MIN(AR32+AS32,IF(AR32&gt;0,IFERROR(INDEX(Inputs!$H$15:$H$24,MATCH(7,Inputs!$L$15:$L$24,0)),0),0))</x:f>
        <x:v>0</x:v>
      </x:c>
      <x:c r="AU32" s="180" t="n">
        <x:f>MAX(0,AR32+AS32-AT32)</x:f>
        <x:v>0</x:v>
      </x:c>
      <x:c r="AV32" s="180" t="n">
        <x:f>MIN(AU32,MAX(0,$G32-SUM(K32,Q32,W32,AC32,AI32,AO32)))</x:f>
        <x:v>0</x:v>
      </x:c>
      <x:c r="AW32" s="180" t="n">
        <x:f>MAX(0,AU32-AV32)</x:f>
        <x:v>0</x:v>
      </x:c>
      <x:c r="AX32" s="180" t="n">
        <x:f>BC31</x:f>
        <x:v>0</x:v>
      </x:c>
      <x:c r="AY32" s="180" t="n">
        <x:f>IF(AX32&lt;=0,0,AX32*IFERROR(INDEX(Inputs!$E$15:$E$24,MATCH(8,Inputs!$L$15:$L$24,0)),0)/12)</x:f>
        <x:v>0</x:v>
      </x:c>
      <x:c r="AZ32" s="180" t="n">
        <x:f>MIN(AX32+AY32,IF(AX32&gt;0,IFERROR(INDEX(Inputs!$H$15:$H$24,MATCH(8,Inputs!$L$15:$L$24,0)),0),0))</x:f>
        <x:v>0</x:v>
      </x:c>
      <x:c r="BA32" s="180" t="n">
        <x:f>MAX(0,AX32+AY32-AZ32)</x:f>
        <x:v>0</x:v>
      </x:c>
      <x:c r="BB32" s="180" t="n">
        <x:f>MIN(BA32,MAX(0,$G32-SUM(K32,Q32,W32,AC32,AI32,AO32,AU32)))</x:f>
        <x:v>0</x:v>
      </x:c>
      <x:c r="BC32" s="180" t="n">
        <x:f>MAX(0,BA32-BB32)</x:f>
        <x:v>0</x:v>
      </x:c>
      <x:c r="BD32" s="180" t="n">
        <x:f>BI31</x:f>
        <x:v>0</x:v>
      </x:c>
      <x:c r="BE32" s="180" t="n">
        <x:f>IF(BD32&lt;=0,0,BD32*IFERROR(INDEX(Inputs!$E$15:$E$24,MATCH(9,Inputs!$L$15:$L$24,0)),0)/12)</x:f>
        <x:v>0</x:v>
      </x:c>
      <x:c r="BF32" s="180" t="n">
        <x:f>MIN(BD32+BE32,IF(BD32&gt;0,IFERROR(INDEX(Inputs!$H$15:$H$24,MATCH(9,Inputs!$L$15:$L$24,0)),0),0))</x:f>
        <x:v>0</x:v>
      </x:c>
      <x:c r="BG32" s="180" t="n">
        <x:f>MAX(0,BD32+BE32-BF32)</x:f>
        <x:v>0</x:v>
      </x:c>
      <x:c r="BH32" s="180" t="n">
        <x:f>MIN(BG32,MAX(0,$G32-SUM(K32,Q32,W32,AC32,AI32,AO32,AU32,BA32)))</x:f>
        <x:v>0</x:v>
      </x:c>
      <x:c r="BI32" s="180" t="n">
        <x:f>MAX(0,BG32-BH32)</x:f>
        <x:v>0</x:v>
      </x:c>
      <x:c r="BJ32" s="180" t="n">
        <x:f>BO31</x:f>
        <x:v>0</x:v>
      </x:c>
      <x:c r="BK32" s="180" t="n">
        <x:f>IF(BJ32&lt;=0,0,BJ32*IFERROR(INDEX(Inputs!$E$15:$E$24,MATCH(10,Inputs!$L$15:$L$24,0)),0)/12)</x:f>
        <x:v>0</x:v>
      </x:c>
      <x:c r="BL32" s="180" t="n">
        <x:f>MIN(BJ32+BK32,IF(BJ32&gt;0,IFERROR(INDEX(Inputs!$H$15:$H$24,MATCH(10,Inputs!$L$15:$L$24,0)),0),0))</x:f>
        <x:v>0</x:v>
      </x:c>
      <x:c r="BM32" s="180" t="n">
        <x:f>MAX(0,BJ32+BK32-BL32)</x:f>
        <x:v>0</x:v>
      </x:c>
      <x:c r="BN32" s="180" t="n">
        <x:f>MIN(BM32,MAX(0,$G32-SUM(K32,Q32,W32,AC32,AI32,AO32,AU32,BA32,BG32)))</x:f>
        <x:v>0</x:v>
      </x:c>
      <x:c r="BO32" s="192" t="n">
        <x:f>MAX(0,BM32-BN32)</x:f>
        <x:v>0</x:v>
      </x:c>
    </x:row>
    <x:row r="33">
      <x:c r="A33" s="191" t="n">
        <x:f>26</x:f>
        <x:v>26</x:v>
      </x:c>
      <x:c r="B33" s="178" t="n">
        <x:f>EDATE(Inputs!$B$4,A33-1)</x:f>
        <x:v>46980</x:v>
      </x:c>
      <x:c r="C33" s="182" t="n">
        <x:f>SUM(H33,N33,T33,Z33,AF33,AL33,AR33,AX33,BD33,BJ33)</x:f>
        <x:v>1858.1252194722397</x:v>
      </x:c>
      <x:c r="D33" s="182" t="n">
        <x:f>SUM(I33,O33,U33,AA33,AG33,AM33,AS33,AY33,BE33,BK33)</x:f>
        <x:v>30.953269281041727</x:v>
      </x:c>
      <x:c r="E33" s="182" t="n">
        <x:f>SUM(J33,P33,V33,AB33,AH33,AN33,AT33,AZ33,BF33,BL33)+SUM(L33,R33,X33,AD33,AJ33,AP33,AV33,BB33,BH33,BN33)</x:f>
        <x:v>1150</x:v>
      </x:c>
      <x:c r="F33" s="182" t="n">
        <x:f>SUM(M33,S33,Y33,AE33,AK33,AQ33,AW33,BC33,BI33,BO33)</x:f>
        <x:v>739.0784887532814</x:v>
      </x:c>
      <x:c r="G33" s="182" t="n">
        <x:f>MAX(0,Inputs!$B$12-SUM(J33,P33,V33,AB33,AH33,AN33,AT33,AZ33,BF33,BL33))</x:f>
        <x:v>850</x:v>
      </x:c>
      <x:c r="H33" s="180" t="n">
        <x:f>M32</x:f>
        <x:v>0</x:v>
      </x:c>
      <x:c r="I33" s="180" t="n">
        <x:f>IF(H33&lt;=0,0,H33*IFERROR(INDEX(Inputs!$E$15:$E$24,MATCH(1,Inputs!$L$15:$L$24,0)),0)/12)</x:f>
        <x:v>0</x:v>
      </x:c>
      <x:c r="J33" s="180" t="n">
        <x:f>MIN(H33+I33,IF(H33&gt;0,IFERROR(INDEX(Inputs!$H$15:$H$24,MATCH(1,Inputs!$L$15:$L$24,0)),0),0))</x:f>
        <x:v>0</x:v>
      </x:c>
      <x:c r="K33" s="180" t="n">
        <x:f>MAX(0,H33+I33-J33)</x:f>
        <x:v>0</x:v>
      </x:c>
      <x:c r="L33" s="180" t="n">
        <x:f>MIN(K33,MAX(0,$G33-0))</x:f>
        <x:v>0</x:v>
      </x:c>
      <x:c r="M33" s="180" t="n">
        <x:f>MAX(0,K33-L33)</x:f>
        <x:v>0</x:v>
      </x:c>
      <x:c r="N33" s="180" t="n">
        <x:f>S32</x:f>
        <x:v>0</x:v>
      </x:c>
      <x:c r="O33" s="180" t="n">
        <x:f>IF(N33&lt;=0,0,N33*IFERROR(INDEX(Inputs!$E$15:$E$24,MATCH(2,Inputs!$L$15:$L$24,0)),0)/12)</x:f>
        <x:v>0</x:v>
      </x:c>
      <x:c r="P33" s="180" t="n">
        <x:f>MIN(N33+O33,IF(N33&gt;0,IFERROR(INDEX(Inputs!$H$15:$H$24,MATCH(2,Inputs!$L$15:$L$24,0)),0),0))</x:f>
        <x:v>0</x:v>
      </x:c>
      <x:c r="Q33" s="180" t="n">
        <x:f>MAX(0,N33+O33-P33)</x:f>
        <x:v>0</x:v>
      </x:c>
      <x:c r="R33" s="180" t="n">
        <x:f>MIN(Q33,MAX(0,$G33-SUM(K33)))</x:f>
        <x:v>0</x:v>
      </x:c>
      <x:c r="S33" s="180" t="n">
        <x:f>MAX(0,Q33-R33)</x:f>
        <x:v>0</x:v>
      </x:c>
      <x:c r="T33" s="180" t="n">
        <x:f>Y32</x:f>
        <x:v>1858.1252194722397</x:v>
      </x:c>
      <x:c r="U33" s="180" t="n">
        <x:f>IF(T33&lt;=0,0,T33*IFERROR(INDEX(Inputs!$E$15:$E$24,MATCH(3,Inputs!$L$15:$L$24,0)),0)/12)</x:f>
        <x:v>30.953269281041727</x:v>
      </x:c>
      <x:c r="V33" s="180" t="n">
        <x:f>MIN(T33+U33,IF(T33&gt;0,IFERROR(INDEX(Inputs!$H$15:$H$24,MATCH(3,Inputs!$L$15:$L$24,0)),0),0))</x:f>
        <x:v>300</x:v>
      </x:c>
      <x:c r="W33" s="180" t="n">
        <x:f>MAX(0,T33+U33-V33)</x:f>
        <x:v>1589.0784887532814</x:v>
      </x:c>
      <x:c r="X33" s="180" t="n">
        <x:f>MIN(W33,MAX(0,$G33-SUM(K33,Q33)))</x:f>
        <x:v>850</x:v>
      </x:c>
      <x:c r="Y33" s="180" t="n">
        <x:f>MAX(0,W33-X33)</x:f>
        <x:v>739.0784887532814</x:v>
      </x:c>
      <x:c r="Z33" s="180" t="n">
        <x:f>AE32</x:f>
        <x:v>0</x:v>
      </x:c>
      <x:c r="AA33" s="180" t="n">
        <x:f>IF(Z33&lt;=0,0,Z33*IFERROR(INDEX(Inputs!$E$15:$E$24,MATCH(4,Inputs!$L$15:$L$24,0)),0)/12)</x:f>
        <x:v>0</x:v>
      </x:c>
      <x:c r="AB33" s="180" t="n">
        <x:f>MIN(Z33+AA33,IF(Z33&gt;0,IFERROR(INDEX(Inputs!$H$15:$H$24,MATCH(4,Inputs!$L$15:$L$24,0)),0),0))</x:f>
        <x:v>0</x:v>
      </x:c>
      <x:c r="AC33" s="180" t="n">
        <x:f>MAX(0,Z33+AA33-AB33)</x:f>
        <x:v>0</x:v>
      </x:c>
      <x:c r="AD33" s="180" t="n">
        <x:f>MIN(AC33,MAX(0,$G33-SUM(K33,Q33,W33)))</x:f>
        <x:v>0</x:v>
      </x:c>
      <x:c r="AE33" s="180" t="n">
        <x:f>MAX(0,AC33-AD33)</x:f>
        <x:v>0</x:v>
      </x:c>
      <x:c r="AF33" s="180" t="n">
        <x:f>AK32</x:f>
        <x:v>0</x:v>
      </x:c>
      <x:c r="AG33" s="180" t="n">
        <x:f>IF(AF33&lt;=0,0,AF33*IFERROR(INDEX(Inputs!$E$15:$E$24,MATCH(5,Inputs!$L$15:$L$24,0)),0)/12)</x:f>
        <x:v>0</x:v>
      </x:c>
      <x:c r="AH33" s="180" t="n">
        <x:f>MIN(AF33+AG33,IF(AF33&gt;0,IFERROR(INDEX(Inputs!$H$15:$H$24,MATCH(5,Inputs!$L$15:$L$24,0)),0),0))</x:f>
        <x:v>0</x:v>
      </x:c>
      <x:c r="AI33" s="180" t="n">
        <x:f>MAX(0,AF33+AG33-AH33)</x:f>
        <x:v>0</x:v>
      </x:c>
      <x:c r="AJ33" s="180" t="n">
        <x:f>MIN(AI33,MAX(0,$G33-SUM(K33,Q33,W33,AC33)))</x:f>
        <x:v>0</x:v>
      </x:c>
      <x:c r="AK33" s="180" t="n">
        <x:f>MAX(0,AI33-AJ33)</x:f>
        <x:v>0</x:v>
      </x:c>
      <x:c r="AL33" s="180" t="n">
        <x:f>AQ32</x:f>
        <x:v>0</x:v>
      </x:c>
      <x:c r="AM33" s="180" t="n">
        <x:f>IF(AL33&lt;=0,0,AL33*IFERROR(INDEX(Inputs!$E$15:$E$24,MATCH(6,Inputs!$L$15:$L$24,0)),0)/12)</x:f>
        <x:v>0</x:v>
      </x:c>
      <x:c r="AN33" s="180" t="n">
        <x:f>MIN(AL33+AM33,IF(AL33&gt;0,IFERROR(INDEX(Inputs!$H$15:$H$24,MATCH(6,Inputs!$L$15:$L$24,0)),0),0))</x:f>
        <x:v>0</x:v>
      </x:c>
      <x:c r="AO33" s="180" t="n">
        <x:f>MAX(0,AL33+AM33-AN33)</x:f>
        <x:v>0</x:v>
      </x:c>
      <x:c r="AP33" s="180" t="n">
        <x:f>MIN(AO33,MAX(0,$G33-SUM(K33,Q33,W33,AC33,AI33)))</x:f>
        <x:v>0</x:v>
      </x:c>
      <x:c r="AQ33" s="180" t="n">
        <x:f>MAX(0,AO33-AP33)</x:f>
        <x:v>0</x:v>
      </x:c>
      <x:c r="AR33" s="180" t="n">
        <x:f>AW32</x:f>
        <x:v>0</x:v>
      </x:c>
      <x:c r="AS33" s="180" t="n">
        <x:f>IF(AR33&lt;=0,0,AR33*IFERROR(INDEX(Inputs!$E$15:$E$24,MATCH(7,Inputs!$L$15:$L$24,0)),0)/12)</x:f>
        <x:v>0</x:v>
      </x:c>
      <x:c r="AT33" s="180" t="n">
        <x:f>MIN(AR33+AS33,IF(AR33&gt;0,IFERROR(INDEX(Inputs!$H$15:$H$24,MATCH(7,Inputs!$L$15:$L$24,0)),0),0))</x:f>
        <x:v>0</x:v>
      </x:c>
      <x:c r="AU33" s="180" t="n">
        <x:f>MAX(0,AR33+AS33-AT33)</x:f>
        <x:v>0</x:v>
      </x:c>
      <x:c r="AV33" s="180" t="n">
        <x:f>MIN(AU33,MAX(0,$G33-SUM(K33,Q33,W33,AC33,AI33,AO33)))</x:f>
        <x:v>0</x:v>
      </x:c>
      <x:c r="AW33" s="180" t="n">
        <x:f>MAX(0,AU33-AV33)</x:f>
        <x:v>0</x:v>
      </x:c>
      <x:c r="AX33" s="180" t="n">
        <x:f>BC32</x:f>
        <x:v>0</x:v>
      </x:c>
      <x:c r="AY33" s="180" t="n">
        <x:f>IF(AX33&lt;=0,0,AX33*IFERROR(INDEX(Inputs!$E$15:$E$24,MATCH(8,Inputs!$L$15:$L$24,0)),0)/12)</x:f>
        <x:v>0</x:v>
      </x:c>
      <x:c r="AZ33" s="180" t="n">
        <x:f>MIN(AX33+AY33,IF(AX33&gt;0,IFERROR(INDEX(Inputs!$H$15:$H$24,MATCH(8,Inputs!$L$15:$L$24,0)),0),0))</x:f>
        <x:v>0</x:v>
      </x:c>
      <x:c r="BA33" s="180" t="n">
        <x:f>MAX(0,AX33+AY33-AZ33)</x:f>
        <x:v>0</x:v>
      </x:c>
      <x:c r="BB33" s="180" t="n">
        <x:f>MIN(BA33,MAX(0,$G33-SUM(K33,Q33,W33,AC33,AI33,AO33,AU33)))</x:f>
        <x:v>0</x:v>
      </x:c>
      <x:c r="BC33" s="180" t="n">
        <x:f>MAX(0,BA33-BB33)</x:f>
        <x:v>0</x:v>
      </x:c>
      <x:c r="BD33" s="180" t="n">
        <x:f>BI32</x:f>
        <x:v>0</x:v>
      </x:c>
      <x:c r="BE33" s="180" t="n">
        <x:f>IF(BD33&lt;=0,0,BD33*IFERROR(INDEX(Inputs!$E$15:$E$24,MATCH(9,Inputs!$L$15:$L$24,0)),0)/12)</x:f>
        <x:v>0</x:v>
      </x:c>
      <x:c r="BF33" s="180" t="n">
        <x:f>MIN(BD33+BE33,IF(BD33&gt;0,IFERROR(INDEX(Inputs!$H$15:$H$24,MATCH(9,Inputs!$L$15:$L$24,0)),0),0))</x:f>
        <x:v>0</x:v>
      </x:c>
      <x:c r="BG33" s="180" t="n">
        <x:f>MAX(0,BD33+BE33-BF33)</x:f>
        <x:v>0</x:v>
      </x:c>
      <x:c r="BH33" s="180" t="n">
        <x:f>MIN(BG33,MAX(0,$G33-SUM(K33,Q33,W33,AC33,AI33,AO33,AU33,BA33)))</x:f>
        <x:v>0</x:v>
      </x:c>
      <x:c r="BI33" s="180" t="n">
        <x:f>MAX(0,BG33-BH33)</x:f>
        <x:v>0</x:v>
      </x:c>
      <x:c r="BJ33" s="180" t="n">
        <x:f>BO32</x:f>
        <x:v>0</x:v>
      </x:c>
      <x:c r="BK33" s="180" t="n">
        <x:f>IF(BJ33&lt;=0,0,BJ33*IFERROR(INDEX(Inputs!$E$15:$E$24,MATCH(10,Inputs!$L$15:$L$24,0)),0)/12)</x:f>
        <x:v>0</x:v>
      </x:c>
      <x:c r="BL33" s="180" t="n">
        <x:f>MIN(BJ33+BK33,IF(BJ33&gt;0,IFERROR(INDEX(Inputs!$H$15:$H$24,MATCH(10,Inputs!$L$15:$L$24,0)),0),0))</x:f>
        <x:v>0</x:v>
      </x:c>
      <x:c r="BM33" s="180" t="n">
        <x:f>MAX(0,BJ33+BK33-BL33)</x:f>
        <x:v>0</x:v>
      </x:c>
      <x:c r="BN33" s="180" t="n">
        <x:f>MIN(BM33,MAX(0,$G33-SUM(K33,Q33,W33,AC33,AI33,AO33,AU33,BA33,BG33)))</x:f>
        <x:v>0</x:v>
      </x:c>
      <x:c r="BO33" s="192" t="n">
        <x:f>MAX(0,BM33-BN33)</x:f>
        <x:v>0</x:v>
      </x:c>
    </x:row>
    <x:row r="34">
      <x:c r="A34" s="191" t="n">
        <x:f>27</x:f>
        <x:v>27</x:v>
      </x:c>
      <x:c r="B34" s="178" t="n">
        <x:f>EDATE(Inputs!$B$4,A34-1)</x:f>
        <x:v>47011</x:v>
      </x:c>
      <x:c r="C34" s="182" t="n">
        <x:f>SUM(H34,N34,T34,Z34,AF34,AL34,AR34,AX34,BD34,BJ34)</x:f>
        <x:v>739.0784887532814</x:v>
      </x:c>
      <x:c r="D34" s="182" t="n">
        <x:f>SUM(I34,O34,U34,AA34,AG34,AM34,AS34,AY34,BE34,BK34)</x:f>
        <x:v>12.311815825148413</x:v>
      </x:c>
      <x:c r="E34" s="182" t="n">
        <x:f>SUM(J34,P34,V34,AB34,AH34,AN34,AT34,AZ34,BF34,BL34)+SUM(L34,R34,X34,AD34,AJ34,AP34,AV34,BB34,BH34,BN34)</x:f>
        <x:v>751.3903045784298</x:v>
      </x:c>
      <x:c r="F34" s="182" t="n">
        <x:f>SUM(M34,S34,Y34,AE34,AK34,AQ34,AW34,BC34,BI34,BO34)</x:f>
        <x:v>0</x:v>
      </x:c>
      <x:c r="G34" s="182" t="n">
        <x:f>MAX(0,Inputs!$B$12-SUM(J34,P34,V34,AB34,AH34,AN34,AT34,AZ34,BF34,BL34))</x:f>
        <x:v>850</x:v>
      </x:c>
      <x:c r="H34" s="180" t="n">
        <x:f>M33</x:f>
        <x:v>0</x:v>
      </x:c>
      <x:c r="I34" s="180" t="n">
        <x:f>IF(H34&lt;=0,0,H34*IFERROR(INDEX(Inputs!$E$15:$E$24,MATCH(1,Inputs!$L$15:$L$24,0)),0)/12)</x:f>
        <x:v>0</x:v>
      </x:c>
      <x:c r="J34" s="180" t="n">
        <x:f>MIN(H34+I34,IF(H34&gt;0,IFERROR(INDEX(Inputs!$H$15:$H$24,MATCH(1,Inputs!$L$15:$L$24,0)),0),0))</x:f>
        <x:v>0</x:v>
      </x:c>
      <x:c r="K34" s="180" t="n">
        <x:f>MAX(0,H34+I34-J34)</x:f>
        <x:v>0</x:v>
      </x:c>
      <x:c r="L34" s="180" t="n">
        <x:f>MIN(K34,MAX(0,$G34-0))</x:f>
        <x:v>0</x:v>
      </x:c>
      <x:c r="M34" s="180" t="n">
        <x:f>MAX(0,K34-L34)</x:f>
        <x:v>0</x:v>
      </x:c>
      <x:c r="N34" s="180" t="n">
        <x:f>S33</x:f>
        <x:v>0</x:v>
      </x:c>
      <x:c r="O34" s="180" t="n">
        <x:f>IF(N34&lt;=0,0,N34*IFERROR(INDEX(Inputs!$E$15:$E$24,MATCH(2,Inputs!$L$15:$L$24,0)),0)/12)</x:f>
        <x:v>0</x:v>
      </x:c>
      <x:c r="P34" s="180" t="n">
        <x:f>MIN(N34+O34,IF(N34&gt;0,IFERROR(INDEX(Inputs!$H$15:$H$24,MATCH(2,Inputs!$L$15:$L$24,0)),0),0))</x:f>
        <x:v>0</x:v>
      </x:c>
      <x:c r="Q34" s="180" t="n">
        <x:f>MAX(0,N34+O34-P34)</x:f>
        <x:v>0</x:v>
      </x:c>
      <x:c r="R34" s="180" t="n">
        <x:f>MIN(Q34,MAX(0,$G34-SUM(K34)))</x:f>
        <x:v>0</x:v>
      </x:c>
      <x:c r="S34" s="180" t="n">
        <x:f>MAX(0,Q34-R34)</x:f>
        <x:v>0</x:v>
      </x:c>
      <x:c r="T34" s="180" t="n">
        <x:f>Y33</x:f>
        <x:v>739.0784887532814</x:v>
      </x:c>
      <x:c r="U34" s="180" t="n">
        <x:f>IF(T34&lt;=0,0,T34*IFERROR(INDEX(Inputs!$E$15:$E$24,MATCH(3,Inputs!$L$15:$L$24,0)),0)/12)</x:f>
        <x:v>12.311815825148413</x:v>
      </x:c>
      <x:c r="V34" s="180" t="n">
        <x:f>MIN(T34+U34,IF(T34&gt;0,IFERROR(INDEX(Inputs!$H$15:$H$24,MATCH(3,Inputs!$L$15:$L$24,0)),0),0))</x:f>
        <x:v>300</x:v>
      </x:c>
      <x:c r="W34" s="180" t="n">
        <x:f>MAX(0,T34+U34-V34)</x:f>
        <x:v>451.3903045784298</x:v>
      </x:c>
      <x:c r="X34" s="180" t="n">
        <x:f>MIN(W34,MAX(0,$G34-SUM(K34,Q34)))</x:f>
        <x:v>451.3903045784298</x:v>
      </x:c>
      <x:c r="Y34" s="180" t="n">
        <x:f>MAX(0,W34-X34)</x:f>
        <x:v>0</x:v>
      </x:c>
      <x:c r="Z34" s="180" t="n">
        <x:f>AE33</x:f>
        <x:v>0</x:v>
      </x:c>
      <x:c r="AA34" s="180" t="n">
        <x:f>IF(Z34&lt;=0,0,Z34*IFERROR(INDEX(Inputs!$E$15:$E$24,MATCH(4,Inputs!$L$15:$L$24,0)),0)/12)</x:f>
        <x:v>0</x:v>
      </x:c>
      <x:c r="AB34" s="180" t="n">
        <x:f>MIN(Z34+AA34,IF(Z34&gt;0,IFERROR(INDEX(Inputs!$H$15:$H$24,MATCH(4,Inputs!$L$15:$L$24,0)),0),0))</x:f>
        <x:v>0</x:v>
      </x:c>
      <x:c r="AC34" s="180" t="n">
        <x:f>MAX(0,Z34+AA34-AB34)</x:f>
        <x:v>0</x:v>
      </x:c>
      <x:c r="AD34" s="180" t="n">
        <x:f>MIN(AC34,MAX(0,$G34-SUM(K34,Q34,W34)))</x:f>
        <x:v>0</x:v>
      </x:c>
      <x:c r="AE34" s="180" t="n">
        <x:f>MAX(0,AC34-AD34)</x:f>
        <x:v>0</x:v>
      </x:c>
      <x:c r="AF34" s="180" t="n">
        <x:f>AK33</x:f>
        <x:v>0</x:v>
      </x:c>
      <x:c r="AG34" s="180" t="n">
        <x:f>IF(AF34&lt;=0,0,AF34*IFERROR(INDEX(Inputs!$E$15:$E$24,MATCH(5,Inputs!$L$15:$L$24,0)),0)/12)</x:f>
        <x:v>0</x:v>
      </x:c>
      <x:c r="AH34" s="180" t="n">
        <x:f>MIN(AF34+AG34,IF(AF34&gt;0,IFERROR(INDEX(Inputs!$H$15:$H$24,MATCH(5,Inputs!$L$15:$L$24,0)),0),0))</x:f>
        <x:v>0</x:v>
      </x:c>
      <x:c r="AI34" s="180" t="n">
        <x:f>MAX(0,AF34+AG34-AH34)</x:f>
        <x:v>0</x:v>
      </x:c>
      <x:c r="AJ34" s="180" t="n">
        <x:f>MIN(AI34,MAX(0,$G34-SUM(K34,Q34,W34,AC34)))</x:f>
        <x:v>0</x:v>
      </x:c>
      <x:c r="AK34" s="180" t="n">
        <x:f>MAX(0,AI34-AJ34)</x:f>
        <x:v>0</x:v>
      </x:c>
      <x:c r="AL34" s="180" t="n">
        <x:f>AQ33</x:f>
        <x:v>0</x:v>
      </x:c>
      <x:c r="AM34" s="180" t="n">
        <x:f>IF(AL34&lt;=0,0,AL34*IFERROR(INDEX(Inputs!$E$15:$E$24,MATCH(6,Inputs!$L$15:$L$24,0)),0)/12)</x:f>
        <x:v>0</x:v>
      </x:c>
      <x:c r="AN34" s="180" t="n">
        <x:f>MIN(AL34+AM34,IF(AL34&gt;0,IFERROR(INDEX(Inputs!$H$15:$H$24,MATCH(6,Inputs!$L$15:$L$24,0)),0),0))</x:f>
        <x:v>0</x:v>
      </x:c>
      <x:c r="AO34" s="180" t="n">
        <x:f>MAX(0,AL34+AM34-AN34)</x:f>
        <x:v>0</x:v>
      </x:c>
      <x:c r="AP34" s="180" t="n">
        <x:f>MIN(AO34,MAX(0,$G34-SUM(K34,Q34,W34,AC34,AI34)))</x:f>
        <x:v>0</x:v>
      </x:c>
      <x:c r="AQ34" s="180" t="n">
        <x:f>MAX(0,AO34-AP34)</x:f>
        <x:v>0</x:v>
      </x:c>
      <x:c r="AR34" s="180" t="n">
        <x:f>AW33</x:f>
        <x:v>0</x:v>
      </x:c>
      <x:c r="AS34" s="180" t="n">
        <x:f>IF(AR34&lt;=0,0,AR34*IFERROR(INDEX(Inputs!$E$15:$E$24,MATCH(7,Inputs!$L$15:$L$24,0)),0)/12)</x:f>
        <x:v>0</x:v>
      </x:c>
      <x:c r="AT34" s="180" t="n">
        <x:f>MIN(AR34+AS34,IF(AR34&gt;0,IFERROR(INDEX(Inputs!$H$15:$H$24,MATCH(7,Inputs!$L$15:$L$24,0)),0),0))</x:f>
        <x:v>0</x:v>
      </x:c>
      <x:c r="AU34" s="180" t="n">
        <x:f>MAX(0,AR34+AS34-AT34)</x:f>
        <x:v>0</x:v>
      </x:c>
      <x:c r="AV34" s="180" t="n">
        <x:f>MIN(AU34,MAX(0,$G34-SUM(K34,Q34,W34,AC34,AI34,AO34)))</x:f>
        <x:v>0</x:v>
      </x:c>
      <x:c r="AW34" s="180" t="n">
        <x:f>MAX(0,AU34-AV34)</x:f>
        <x:v>0</x:v>
      </x:c>
      <x:c r="AX34" s="180" t="n">
        <x:f>BC33</x:f>
        <x:v>0</x:v>
      </x:c>
      <x:c r="AY34" s="180" t="n">
        <x:f>IF(AX34&lt;=0,0,AX34*IFERROR(INDEX(Inputs!$E$15:$E$24,MATCH(8,Inputs!$L$15:$L$24,0)),0)/12)</x:f>
        <x:v>0</x:v>
      </x:c>
      <x:c r="AZ34" s="180" t="n">
        <x:f>MIN(AX34+AY34,IF(AX34&gt;0,IFERROR(INDEX(Inputs!$H$15:$H$24,MATCH(8,Inputs!$L$15:$L$24,0)),0),0))</x:f>
        <x:v>0</x:v>
      </x:c>
      <x:c r="BA34" s="180" t="n">
        <x:f>MAX(0,AX34+AY34-AZ34)</x:f>
        <x:v>0</x:v>
      </x:c>
      <x:c r="BB34" s="180" t="n">
        <x:f>MIN(BA34,MAX(0,$G34-SUM(K34,Q34,W34,AC34,AI34,AO34,AU34)))</x:f>
        <x:v>0</x:v>
      </x:c>
      <x:c r="BC34" s="180" t="n">
        <x:f>MAX(0,BA34-BB34)</x:f>
        <x:v>0</x:v>
      </x:c>
      <x:c r="BD34" s="180" t="n">
        <x:f>BI33</x:f>
        <x:v>0</x:v>
      </x:c>
      <x:c r="BE34" s="180" t="n">
        <x:f>IF(BD34&lt;=0,0,BD34*IFERROR(INDEX(Inputs!$E$15:$E$24,MATCH(9,Inputs!$L$15:$L$24,0)),0)/12)</x:f>
        <x:v>0</x:v>
      </x:c>
      <x:c r="BF34" s="180" t="n">
        <x:f>MIN(BD34+BE34,IF(BD34&gt;0,IFERROR(INDEX(Inputs!$H$15:$H$24,MATCH(9,Inputs!$L$15:$L$24,0)),0),0))</x:f>
        <x:v>0</x:v>
      </x:c>
      <x:c r="BG34" s="180" t="n">
        <x:f>MAX(0,BD34+BE34-BF34)</x:f>
        <x:v>0</x:v>
      </x:c>
      <x:c r="BH34" s="180" t="n">
        <x:f>MIN(BG34,MAX(0,$G34-SUM(K34,Q34,W34,AC34,AI34,AO34,AU34,BA34)))</x:f>
        <x:v>0</x:v>
      </x:c>
      <x:c r="BI34" s="180" t="n">
        <x:f>MAX(0,BG34-BH34)</x:f>
        <x:v>0</x:v>
      </x:c>
      <x:c r="BJ34" s="180" t="n">
        <x:f>BO33</x:f>
        <x:v>0</x:v>
      </x:c>
      <x:c r="BK34" s="180" t="n">
        <x:f>IF(BJ34&lt;=0,0,BJ34*IFERROR(INDEX(Inputs!$E$15:$E$24,MATCH(10,Inputs!$L$15:$L$24,0)),0)/12)</x:f>
        <x:v>0</x:v>
      </x:c>
      <x:c r="BL34" s="180" t="n">
        <x:f>MIN(BJ34+BK34,IF(BJ34&gt;0,IFERROR(INDEX(Inputs!$H$15:$H$24,MATCH(10,Inputs!$L$15:$L$24,0)),0),0))</x:f>
        <x:v>0</x:v>
      </x:c>
      <x:c r="BM34" s="180" t="n">
        <x:f>MAX(0,BJ34+BK34-BL34)</x:f>
        <x:v>0</x:v>
      </x:c>
      <x:c r="BN34" s="180" t="n">
        <x:f>MIN(BM34,MAX(0,$G34-SUM(K34,Q34,W34,AC34,AI34,AO34,AU34,BA34,BG34)))</x:f>
        <x:v>0</x:v>
      </x:c>
      <x:c r="BO34" s="192" t="n">
        <x:f>MAX(0,BM34-BN34)</x:f>
        <x:v>0</x:v>
      </x:c>
    </x:row>
    <x:row r="35">
      <x:c r="A35" s="191" t="n">
        <x:f>28</x:f>
        <x:v>28</x:v>
      </x:c>
      <x:c r="B35" s="178" t="n">
        <x:f>EDATE(Inputs!$B$4,A35-1)</x:f>
        <x:v>47041</x:v>
      </x:c>
      <x:c r="C35" s="182" t="n">
        <x:f>SUM(H35,N35,T35,Z35,AF35,AL35,AR35,AX35,BD35,BJ35)</x:f>
        <x:v>0</x:v>
      </x:c>
      <x:c r="D35" s="182" t="n">
        <x:f>SUM(I35,O35,U35,AA35,AG35,AM35,AS35,AY35,BE35,BK35)</x:f>
        <x:v>0</x:v>
      </x:c>
      <x:c r="E35" s="182" t="n">
        <x:f>SUM(J35,P35,V35,AB35,AH35,AN35,AT35,AZ35,BF35,BL35)+SUM(L35,R35,X35,AD35,AJ35,AP35,AV35,BB35,BH35,BN35)</x:f>
        <x:v>0</x:v>
      </x:c>
      <x:c r="F35" s="182" t="n">
        <x:f>SUM(M35,S35,Y35,AE35,AK35,AQ35,AW35,BC35,BI35,BO35)</x:f>
        <x:v>0</x:v>
      </x:c>
      <x:c r="G35" s="182" t="n">
        <x:f>MAX(0,Inputs!$B$12-SUM(J35,P35,V35,AB35,AH35,AN35,AT35,AZ35,BF35,BL35))</x:f>
        <x:v>1150</x:v>
      </x:c>
      <x:c r="H35" s="180" t="n">
        <x:f>M34</x:f>
        <x:v>0</x:v>
      </x:c>
      <x:c r="I35" s="180" t="n">
        <x:f>IF(H35&lt;=0,0,H35*IFERROR(INDEX(Inputs!$E$15:$E$24,MATCH(1,Inputs!$L$15:$L$24,0)),0)/12)</x:f>
        <x:v>0</x:v>
      </x:c>
      <x:c r="J35" s="180" t="n">
        <x:f>MIN(H35+I35,IF(H35&gt;0,IFERROR(INDEX(Inputs!$H$15:$H$24,MATCH(1,Inputs!$L$15:$L$24,0)),0),0))</x:f>
        <x:v>0</x:v>
      </x:c>
      <x:c r="K35" s="180" t="n">
        <x:f>MAX(0,H35+I35-J35)</x:f>
        <x:v>0</x:v>
      </x:c>
      <x:c r="L35" s="180" t="n">
        <x:f>MIN(K35,MAX(0,$G35-0))</x:f>
        <x:v>0</x:v>
      </x:c>
      <x:c r="M35" s="180" t="n">
        <x:f>MAX(0,K35-L35)</x:f>
        <x:v>0</x:v>
      </x:c>
      <x:c r="N35" s="180" t="n">
        <x:f>S34</x:f>
        <x:v>0</x:v>
      </x:c>
      <x:c r="O35" s="180" t="n">
        <x:f>IF(N35&lt;=0,0,N35*IFERROR(INDEX(Inputs!$E$15:$E$24,MATCH(2,Inputs!$L$15:$L$24,0)),0)/12)</x:f>
        <x:v>0</x:v>
      </x:c>
      <x:c r="P35" s="180" t="n">
        <x:f>MIN(N35+O35,IF(N35&gt;0,IFERROR(INDEX(Inputs!$H$15:$H$24,MATCH(2,Inputs!$L$15:$L$24,0)),0),0))</x:f>
        <x:v>0</x:v>
      </x:c>
      <x:c r="Q35" s="180" t="n">
        <x:f>MAX(0,N35+O35-P35)</x:f>
        <x:v>0</x:v>
      </x:c>
      <x:c r="R35" s="180" t="n">
        <x:f>MIN(Q35,MAX(0,$G35-SUM(K35)))</x:f>
        <x:v>0</x:v>
      </x:c>
      <x:c r="S35" s="180" t="n">
        <x:f>MAX(0,Q35-R35)</x:f>
        <x:v>0</x:v>
      </x:c>
      <x:c r="T35" s="180" t="n">
        <x:f>Y34</x:f>
        <x:v>0</x:v>
      </x:c>
      <x:c r="U35" s="180" t="n">
        <x:f>IF(T35&lt;=0,0,T35*IFERROR(INDEX(Inputs!$E$15:$E$24,MATCH(3,Inputs!$L$15:$L$24,0)),0)/12)</x:f>
        <x:v>0</x:v>
      </x:c>
      <x:c r="V35" s="180" t="n">
        <x:f>MIN(T35+U35,IF(T35&gt;0,IFERROR(INDEX(Inputs!$H$15:$H$24,MATCH(3,Inputs!$L$15:$L$24,0)),0),0))</x:f>
        <x:v>0</x:v>
      </x:c>
      <x:c r="W35" s="180" t="n">
        <x:f>MAX(0,T35+U35-V35)</x:f>
        <x:v>0</x:v>
      </x:c>
      <x:c r="X35" s="180" t="n">
        <x:f>MIN(W35,MAX(0,$G35-SUM(K35,Q35)))</x:f>
        <x:v>0</x:v>
      </x:c>
      <x:c r="Y35" s="180" t="n">
        <x:f>MAX(0,W35-X35)</x:f>
        <x:v>0</x:v>
      </x:c>
      <x:c r="Z35" s="180" t="n">
        <x:f>AE34</x:f>
        <x:v>0</x:v>
      </x:c>
      <x:c r="AA35" s="180" t="n">
        <x:f>IF(Z35&lt;=0,0,Z35*IFERROR(INDEX(Inputs!$E$15:$E$24,MATCH(4,Inputs!$L$15:$L$24,0)),0)/12)</x:f>
        <x:v>0</x:v>
      </x:c>
      <x:c r="AB35" s="180" t="n">
        <x:f>MIN(Z35+AA35,IF(Z35&gt;0,IFERROR(INDEX(Inputs!$H$15:$H$24,MATCH(4,Inputs!$L$15:$L$24,0)),0),0))</x:f>
        <x:v>0</x:v>
      </x:c>
      <x:c r="AC35" s="180" t="n">
        <x:f>MAX(0,Z35+AA35-AB35)</x:f>
        <x:v>0</x:v>
      </x:c>
      <x:c r="AD35" s="180" t="n">
        <x:f>MIN(AC35,MAX(0,$G35-SUM(K35,Q35,W35)))</x:f>
        <x:v>0</x:v>
      </x:c>
      <x:c r="AE35" s="180" t="n">
        <x:f>MAX(0,AC35-AD35)</x:f>
        <x:v>0</x:v>
      </x:c>
      <x:c r="AF35" s="180" t="n">
        <x:f>AK34</x:f>
        <x:v>0</x:v>
      </x:c>
      <x:c r="AG35" s="180" t="n">
        <x:f>IF(AF35&lt;=0,0,AF35*IFERROR(INDEX(Inputs!$E$15:$E$24,MATCH(5,Inputs!$L$15:$L$24,0)),0)/12)</x:f>
        <x:v>0</x:v>
      </x:c>
      <x:c r="AH35" s="180" t="n">
        <x:f>MIN(AF35+AG35,IF(AF35&gt;0,IFERROR(INDEX(Inputs!$H$15:$H$24,MATCH(5,Inputs!$L$15:$L$24,0)),0),0))</x:f>
        <x:v>0</x:v>
      </x:c>
      <x:c r="AI35" s="180" t="n">
        <x:f>MAX(0,AF35+AG35-AH35)</x:f>
        <x:v>0</x:v>
      </x:c>
      <x:c r="AJ35" s="180" t="n">
        <x:f>MIN(AI35,MAX(0,$G35-SUM(K35,Q35,W35,AC35)))</x:f>
        <x:v>0</x:v>
      </x:c>
      <x:c r="AK35" s="180" t="n">
        <x:f>MAX(0,AI35-AJ35)</x:f>
        <x:v>0</x:v>
      </x:c>
      <x:c r="AL35" s="180" t="n">
        <x:f>AQ34</x:f>
        <x:v>0</x:v>
      </x:c>
      <x:c r="AM35" s="180" t="n">
        <x:f>IF(AL35&lt;=0,0,AL35*IFERROR(INDEX(Inputs!$E$15:$E$24,MATCH(6,Inputs!$L$15:$L$24,0)),0)/12)</x:f>
        <x:v>0</x:v>
      </x:c>
      <x:c r="AN35" s="180" t="n">
        <x:f>MIN(AL35+AM35,IF(AL35&gt;0,IFERROR(INDEX(Inputs!$H$15:$H$24,MATCH(6,Inputs!$L$15:$L$24,0)),0),0))</x:f>
        <x:v>0</x:v>
      </x:c>
      <x:c r="AO35" s="180" t="n">
        <x:f>MAX(0,AL35+AM35-AN35)</x:f>
        <x:v>0</x:v>
      </x:c>
      <x:c r="AP35" s="180" t="n">
        <x:f>MIN(AO35,MAX(0,$G35-SUM(K35,Q35,W35,AC35,AI35)))</x:f>
        <x:v>0</x:v>
      </x:c>
      <x:c r="AQ35" s="180" t="n">
        <x:f>MAX(0,AO35-AP35)</x:f>
        <x:v>0</x:v>
      </x:c>
      <x:c r="AR35" s="180" t="n">
        <x:f>AW34</x:f>
        <x:v>0</x:v>
      </x:c>
      <x:c r="AS35" s="180" t="n">
        <x:f>IF(AR35&lt;=0,0,AR35*IFERROR(INDEX(Inputs!$E$15:$E$24,MATCH(7,Inputs!$L$15:$L$24,0)),0)/12)</x:f>
        <x:v>0</x:v>
      </x:c>
      <x:c r="AT35" s="180" t="n">
        <x:f>MIN(AR35+AS35,IF(AR35&gt;0,IFERROR(INDEX(Inputs!$H$15:$H$24,MATCH(7,Inputs!$L$15:$L$24,0)),0),0))</x:f>
        <x:v>0</x:v>
      </x:c>
      <x:c r="AU35" s="180" t="n">
        <x:f>MAX(0,AR35+AS35-AT35)</x:f>
        <x:v>0</x:v>
      </x:c>
      <x:c r="AV35" s="180" t="n">
        <x:f>MIN(AU35,MAX(0,$G35-SUM(K35,Q35,W35,AC35,AI35,AO35)))</x:f>
        <x:v>0</x:v>
      </x:c>
      <x:c r="AW35" s="180" t="n">
        <x:f>MAX(0,AU35-AV35)</x:f>
        <x:v>0</x:v>
      </x:c>
      <x:c r="AX35" s="180" t="n">
        <x:f>BC34</x:f>
        <x:v>0</x:v>
      </x:c>
      <x:c r="AY35" s="180" t="n">
        <x:f>IF(AX35&lt;=0,0,AX35*IFERROR(INDEX(Inputs!$E$15:$E$24,MATCH(8,Inputs!$L$15:$L$24,0)),0)/12)</x:f>
        <x:v>0</x:v>
      </x:c>
      <x:c r="AZ35" s="180" t="n">
        <x:f>MIN(AX35+AY35,IF(AX35&gt;0,IFERROR(INDEX(Inputs!$H$15:$H$24,MATCH(8,Inputs!$L$15:$L$24,0)),0),0))</x:f>
        <x:v>0</x:v>
      </x:c>
      <x:c r="BA35" s="180" t="n">
        <x:f>MAX(0,AX35+AY35-AZ35)</x:f>
        <x:v>0</x:v>
      </x:c>
      <x:c r="BB35" s="180" t="n">
        <x:f>MIN(BA35,MAX(0,$G35-SUM(K35,Q35,W35,AC35,AI35,AO35,AU35)))</x:f>
        <x:v>0</x:v>
      </x:c>
      <x:c r="BC35" s="180" t="n">
        <x:f>MAX(0,BA35-BB35)</x:f>
        <x:v>0</x:v>
      </x:c>
      <x:c r="BD35" s="180" t="n">
        <x:f>BI34</x:f>
        <x:v>0</x:v>
      </x:c>
      <x:c r="BE35" s="180" t="n">
        <x:f>IF(BD35&lt;=0,0,BD35*IFERROR(INDEX(Inputs!$E$15:$E$24,MATCH(9,Inputs!$L$15:$L$24,0)),0)/12)</x:f>
        <x:v>0</x:v>
      </x:c>
      <x:c r="BF35" s="180" t="n">
        <x:f>MIN(BD35+BE35,IF(BD35&gt;0,IFERROR(INDEX(Inputs!$H$15:$H$24,MATCH(9,Inputs!$L$15:$L$24,0)),0),0))</x:f>
        <x:v>0</x:v>
      </x:c>
      <x:c r="BG35" s="180" t="n">
        <x:f>MAX(0,BD35+BE35-BF35)</x:f>
        <x:v>0</x:v>
      </x:c>
      <x:c r="BH35" s="180" t="n">
        <x:f>MIN(BG35,MAX(0,$G35-SUM(K35,Q35,W35,AC35,AI35,AO35,AU35,BA35)))</x:f>
        <x:v>0</x:v>
      </x:c>
      <x:c r="BI35" s="180" t="n">
        <x:f>MAX(0,BG35-BH35)</x:f>
        <x:v>0</x:v>
      </x:c>
      <x:c r="BJ35" s="180" t="n">
        <x:f>BO34</x:f>
        <x:v>0</x:v>
      </x:c>
      <x:c r="BK35" s="180" t="n">
        <x:f>IF(BJ35&lt;=0,0,BJ35*IFERROR(INDEX(Inputs!$E$15:$E$24,MATCH(10,Inputs!$L$15:$L$24,0)),0)/12)</x:f>
        <x:v>0</x:v>
      </x:c>
      <x:c r="BL35" s="180" t="n">
        <x:f>MIN(BJ35+BK35,IF(BJ35&gt;0,IFERROR(INDEX(Inputs!$H$15:$H$24,MATCH(10,Inputs!$L$15:$L$24,0)),0),0))</x:f>
        <x:v>0</x:v>
      </x:c>
      <x:c r="BM35" s="180" t="n">
        <x:f>MAX(0,BJ35+BK35-BL35)</x:f>
        <x:v>0</x:v>
      </x:c>
      <x:c r="BN35" s="180" t="n">
        <x:f>MIN(BM35,MAX(0,$G35-SUM(K35,Q35,W35,AC35,AI35,AO35,AU35,BA35,BG35)))</x:f>
        <x:v>0</x:v>
      </x:c>
      <x:c r="BO35" s="192" t="n">
        <x:f>MAX(0,BM35-BN35)</x:f>
        <x:v>0</x:v>
      </x:c>
    </x:row>
    <x:row r="36">
      <x:c r="A36" s="191" t="n">
        <x:f>29</x:f>
        <x:v>29</x:v>
      </x:c>
      <x:c r="B36" s="178" t="n">
        <x:f>EDATE(Inputs!$B$4,A36-1)</x:f>
        <x:v>47072</x:v>
      </x:c>
      <x:c r="C36" s="182" t="n">
        <x:f>SUM(H36,N36,T36,Z36,AF36,AL36,AR36,AX36,BD36,BJ36)</x:f>
        <x:v>0</x:v>
      </x:c>
      <x:c r="D36" s="182" t="n">
        <x:f>SUM(I36,O36,U36,AA36,AG36,AM36,AS36,AY36,BE36,BK36)</x:f>
        <x:v>0</x:v>
      </x:c>
      <x:c r="E36" s="182" t="n">
        <x:f>SUM(J36,P36,V36,AB36,AH36,AN36,AT36,AZ36,BF36,BL36)+SUM(L36,R36,X36,AD36,AJ36,AP36,AV36,BB36,BH36,BN36)</x:f>
        <x:v>0</x:v>
      </x:c>
      <x:c r="F36" s="182" t="n">
        <x:f>SUM(M36,S36,Y36,AE36,AK36,AQ36,AW36,BC36,BI36,BO36)</x:f>
        <x:v>0</x:v>
      </x:c>
      <x:c r="G36" s="182" t="n">
        <x:f>MAX(0,Inputs!$B$12-SUM(J36,P36,V36,AB36,AH36,AN36,AT36,AZ36,BF36,BL36))</x:f>
        <x:v>1150</x:v>
      </x:c>
      <x:c r="H36" s="180" t="n">
        <x:f>M35</x:f>
        <x:v>0</x:v>
      </x:c>
      <x:c r="I36" s="180" t="n">
        <x:f>IF(H36&lt;=0,0,H36*IFERROR(INDEX(Inputs!$E$15:$E$24,MATCH(1,Inputs!$L$15:$L$24,0)),0)/12)</x:f>
        <x:v>0</x:v>
      </x:c>
      <x:c r="J36" s="180" t="n">
        <x:f>MIN(H36+I36,IF(H36&gt;0,IFERROR(INDEX(Inputs!$H$15:$H$24,MATCH(1,Inputs!$L$15:$L$24,0)),0),0))</x:f>
        <x:v>0</x:v>
      </x:c>
      <x:c r="K36" s="180" t="n">
        <x:f>MAX(0,H36+I36-J36)</x:f>
        <x:v>0</x:v>
      </x:c>
      <x:c r="L36" s="180" t="n">
        <x:f>MIN(K36,MAX(0,$G36-0))</x:f>
        <x:v>0</x:v>
      </x:c>
      <x:c r="M36" s="180" t="n">
        <x:f>MAX(0,K36-L36)</x:f>
        <x:v>0</x:v>
      </x:c>
      <x:c r="N36" s="180" t="n">
        <x:f>S35</x:f>
        <x:v>0</x:v>
      </x:c>
      <x:c r="O36" s="180" t="n">
        <x:f>IF(N36&lt;=0,0,N36*IFERROR(INDEX(Inputs!$E$15:$E$24,MATCH(2,Inputs!$L$15:$L$24,0)),0)/12)</x:f>
        <x:v>0</x:v>
      </x:c>
      <x:c r="P36" s="180" t="n">
        <x:f>MIN(N36+O36,IF(N36&gt;0,IFERROR(INDEX(Inputs!$H$15:$H$24,MATCH(2,Inputs!$L$15:$L$24,0)),0),0))</x:f>
        <x:v>0</x:v>
      </x:c>
      <x:c r="Q36" s="180" t="n">
        <x:f>MAX(0,N36+O36-P36)</x:f>
        <x:v>0</x:v>
      </x:c>
      <x:c r="R36" s="180" t="n">
        <x:f>MIN(Q36,MAX(0,$G36-SUM(K36)))</x:f>
        <x:v>0</x:v>
      </x:c>
      <x:c r="S36" s="180" t="n">
        <x:f>MAX(0,Q36-R36)</x:f>
        <x:v>0</x:v>
      </x:c>
      <x:c r="T36" s="180" t="n">
        <x:f>Y35</x:f>
        <x:v>0</x:v>
      </x:c>
      <x:c r="U36" s="180" t="n">
        <x:f>IF(T36&lt;=0,0,T36*IFERROR(INDEX(Inputs!$E$15:$E$24,MATCH(3,Inputs!$L$15:$L$24,0)),0)/12)</x:f>
        <x:v>0</x:v>
      </x:c>
      <x:c r="V36" s="180" t="n">
        <x:f>MIN(T36+U36,IF(T36&gt;0,IFERROR(INDEX(Inputs!$H$15:$H$24,MATCH(3,Inputs!$L$15:$L$24,0)),0),0))</x:f>
        <x:v>0</x:v>
      </x:c>
      <x:c r="W36" s="180" t="n">
        <x:f>MAX(0,T36+U36-V36)</x:f>
        <x:v>0</x:v>
      </x:c>
      <x:c r="X36" s="180" t="n">
        <x:f>MIN(W36,MAX(0,$G36-SUM(K36,Q36)))</x:f>
        <x:v>0</x:v>
      </x:c>
      <x:c r="Y36" s="180" t="n">
        <x:f>MAX(0,W36-X36)</x:f>
        <x:v>0</x:v>
      </x:c>
      <x:c r="Z36" s="180" t="n">
        <x:f>AE35</x:f>
        <x:v>0</x:v>
      </x:c>
      <x:c r="AA36" s="180" t="n">
        <x:f>IF(Z36&lt;=0,0,Z36*IFERROR(INDEX(Inputs!$E$15:$E$24,MATCH(4,Inputs!$L$15:$L$24,0)),0)/12)</x:f>
        <x:v>0</x:v>
      </x:c>
      <x:c r="AB36" s="180" t="n">
        <x:f>MIN(Z36+AA36,IF(Z36&gt;0,IFERROR(INDEX(Inputs!$H$15:$H$24,MATCH(4,Inputs!$L$15:$L$24,0)),0),0))</x:f>
        <x:v>0</x:v>
      </x:c>
      <x:c r="AC36" s="180" t="n">
        <x:f>MAX(0,Z36+AA36-AB36)</x:f>
        <x:v>0</x:v>
      </x:c>
      <x:c r="AD36" s="180" t="n">
        <x:f>MIN(AC36,MAX(0,$G36-SUM(K36,Q36,W36)))</x:f>
        <x:v>0</x:v>
      </x:c>
      <x:c r="AE36" s="180" t="n">
        <x:f>MAX(0,AC36-AD36)</x:f>
        <x:v>0</x:v>
      </x:c>
      <x:c r="AF36" s="180" t="n">
        <x:f>AK35</x:f>
        <x:v>0</x:v>
      </x:c>
      <x:c r="AG36" s="180" t="n">
        <x:f>IF(AF36&lt;=0,0,AF36*IFERROR(INDEX(Inputs!$E$15:$E$24,MATCH(5,Inputs!$L$15:$L$24,0)),0)/12)</x:f>
        <x:v>0</x:v>
      </x:c>
      <x:c r="AH36" s="180" t="n">
        <x:f>MIN(AF36+AG36,IF(AF36&gt;0,IFERROR(INDEX(Inputs!$H$15:$H$24,MATCH(5,Inputs!$L$15:$L$24,0)),0),0))</x:f>
        <x:v>0</x:v>
      </x:c>
      <x:c r="AI36" s="180" t="n">
        <x:f>MAX(0,AF36+AG36-AH36)</x:f>
        <x:v>0</x:v>
      </x:c>
      <x:c r="AJ36" s="180" t="n">
        <x:f>MIN(AI36,MAX(0,$G36-SUM(K36,Q36,W36,AC36)))</x:f>
        <x:v>0</x:v>
      </x:c>
      <x:c r="AK36" s="180" t="n">
        <x:f>MAX(0,AI36-AJ36)</x:f>
        <x:v>0</x:v>
      </x:c>
      <x:c r="AL36" s="180" t="n">
        <x:f>AQ35</x:f>
        <x:v>0</x:v>
      </x:c>
      <x:c r="AM36" s="180" t="n">
        <x:f>IF(AL36&lt;=0,0,AL36*IFERROR(INDEX(Inputs!$E$15:$E$24,MATCH(6,Inputs!$L$15:$L$24,0)),0)/12)</x:f>
        <x:v>0</x:v>
      </x:c>
      <x:c r="AN36" s="180" t="n">
        <x:f>MIN(AL36+AM36,IF(AL36&gt;0,IFERROR(INDEX(Inputs!$H$15:$H$24,MATCH(6,Inputs!$L$15:$L$24,0)),0),0))</x:f>
        <x:v>0</x:v>
      </x:c>
      <x:c r="AO36" s="180" t="n">
        <x:f>MAX(0,AL36+AM36-AN36)</x:f>
        <x:v>0</x:v>
      </x:c>
      <x:c r="AP36" s="180" t="n">
        <x:f>MIN(AO36,MAX(0,$G36-SUM(K36,Q36,W36,AC36,AI36)))</x:f>
        <x:v>0</x:v>
      </x:c>
      <x:c r="AQ36" s="180" t="n">
        <x:f>MAX(0,AO36-AP36)</x:f>
        <x:v>0</x:v>
      </x:c>
      <x:c r="AR36" s="180" t="n">
        <x:f>AW35</x:f>
        <x:v>0</x:v>
      </x:c>
      <x:c r="AS36" s="180" t="n">
        <x:f>IF(AR36&lt;=0,0,AR36*IFERROR(INDEX(Inputs!$E$15:$E$24,MATCH(7,Inputs!$L$15:$L$24,0)),0)/12)</x:f>
        <x:v>0</x:v>
      </x:c>
      <x:c r="AT36" s="180" t="n">
        <x:f>MIN(AR36+AS36,IF(AR36&gt;0,IFERROR(INDEX(Inputs!$H$15:$H$24,MATCH(7,Inputs!$L$15:$L$24,0)),0),0))</x:f>
        <x:v>0</x:v>
      </x:c>
      <x:c r="AU36" s="180" t="n">
        <x:f>MAX(0,AR36+AS36-AT36)</x:f>
        <x:v>0</x:v>
      </x:c>
      <x:c r="AV36" s="180" t="n">
        <x:f>MIN(AU36,MAX(0,$G36-SUM(K36,Q36,W36,AC36,AI36,AO36)))</x:f>
        <x:v>0</x:v>
      </x:c>
      <x:c r="AW36" s="180" t="n">
        <x:f>MAX(0,AU36-AV36)</x:f>
        <x:v>0</x:v>
      </x:c>
      <x:c r="AX36" s="180" t="n">
        <x:f>BC35</x:f>
        <x:v>0</x:v>
      </x:c>
      <x:c r="AY36" s="180" t="n">
        <x:f>IF(AX36&lt;=0,0,AX36*IFERROR(INDEX(Inputs!$E$15:$E$24,MATCH(8,Inputs!$L$15:$L$24,0)),0)/12)</x:f>
        <x:v>0</x:v>
      </x:c>
      <x:c r="AZ36" s="180" t="n">
        <x:f>MIN(AX36+AY36,IF(AX36&gt;0,IFERROR(INDEX(Inputs!$H$15:$H$24,MATCH(8,Inputs!$L$15:$L$24,0)),0),0))</x:f>
        <x:v>0</x:v>
      </x:c>
      <x:c r="BA36" s="180" t="n">
        <x:f>MAX(0,AX36+AY36-AZ36)</x:f>
        <x:v>0</x:v>
      </x:c>
      <x:c r="BB36" s="180" t="n">
        <x:f>MIN(BA36,MAX(0,$G36-SUM(K36,Q36,W36,AC36,AI36,AO36,AU36)))</x:f>
        <x:v>0</x:v>
      </x:c>
      <x:c r="BC36" s="180" t="n">
        <x:f>MAX(0,BA36-BB36)</x:f>
        <x:v>0</x:v>
      </x:c>
      <x:c r="BD36" s="180" t="n">
        <x:f>BI35</x:f>
        <x:v>0</x:v>
      </x:c>
      <x:c r="BE36" s="180" t="n">
        <x:f>IF(BD36&lt;=0,0,BD36*IFERROR(INDEX(Inputs!$E$15:$E$24,MATCH(9,Inputs!$L$15:$L$24,0)),0)/12)</x:f>
        <x:v>0</x:v>
      </x:c>
      <x:c r="BF36" s="180" t="n">
        <x:f>MIN(BD36+BE36,IF(BD36&gt;0,IFERROR(INDEX(Inputs!$H$15:$H$24,MATCH(9,Inputs!$L$15:$L$24,0)),0),0))</x:f>
        <x:v>0</x:v>
      </x:c>
      <x:c r="BG36" s="180" t="n">
        <x:f>MAX(0,BD36+BE36-BF36)</x:f>
        <x:v>0</x:v>
      </x:c>
      <x:c r="BH36" s="180" t="n">
        <x:f>MIN(BG36,MAX(0,$G36-SUM(K36,Q36,W36,AC36,AI36,AO36,AU36,BA36)))</x:f>
        <x:v>0</x:v>
      </x:c>
      <x:c r="BI36" s="180" t="n">
        <x:f>MAX(0,BG36-BH36)</x:f>
        <x:v>0</x:v>
      </x:c>
      <x:c r="BJ36" s="180" t="n">
        <x:f>BO35</x:f>
        <x:v>0</x:v>
      </x:c>
      <x:c r="BK36" s="180" t="n">
        <x:f>IF(BJ36&lt;=0,0,BJ36*IFERROR(INDEX(Inputs!$E$15:$E$24,MATCH(10,Inputs!$L$15:$L$24,0)),0)/12)</x:f>
        <x:v>0</x:v>
      </x:c>
      <x:c r="BL36" s="180" t="n">
        <x:f>MIN(BJ36+BK36,IF(BJ36&gt;0,IFERROR(INDEX(Inputs!$H$15:$H$24,MATCH(10,Inputs!$L$15:$L$24,0)),0),0))</x:f>
        <x:v>0</x:v>
      </x:c>
      <x:c r="BM36" s="180" t="n">
        <x:f>MAX(0,BJ36+BK36-BL36)</x:f>
        <x:v>0</x:v>
      </x:c>
      <x:c r="BN36" s="180" t="n">
        <x:f>MIN(BM36,MAX(0,$G36-SUM(K36,Q36,W36,AC36,AI36,AO36,AU36,BA36,BG36)))</x:f>
        <x:v>0</x:v>
      </x:c>
      <x:c r="BO36" s="192" t="n">
        <x:f>MAX(0,BM36-BN36)</x:f>
        <x:v>0</x:v>
      </x:c>
    </x:row>
    <x:row r="37">
      <x:c r="A37" s="191" t="n">
        <x:f>30</x:f>
        <x:v>30</x:v>
      </x:c>
      <x:c r="B37" s="178" t="n">
        <x:f>EDATE(Inputs!$B$4,A37-1)</x:f>
        <x:v>47102</x:v>
      </x:c>
      <x:c r="C37" s="182" t="n">
        <x:f>SUM(H37,N37,T37,Z37,AF37,AL37,AR37,AX37,BD37,BJ37)</x:f>
        <x:v>0</x:v>
      </x:c>
      <x:c r="D37" s="182" t="n">
        <x:f>SUM(I37,O37,U37,AA37,AG37,AM37,AS37,AY37,BE37,BK37)</x:f>
        <x:v>0</x:v>
      </x:c>
      <x:c r="E37" s="182" t="n">
        <x:f>SUM(J37,P37,V37,AB37,AH37,AN37,AT37,AZ37,BF37,BL37)+SUM(L37,R37,X37,AD37,AJ37,AP37,AV37,BB37,BH37,BN37)</x:f>
        <x:v>0</x:v>
      </x:c>
      <x:c r="F37" s="182" t="n">
        <x:f>SUM(M37,S37,Y37,AE37,AK37,AQ37,AW37,BC37,BI37,BO37)</x:f>
        <x:v>0</x:v>
      </x:c>
      <x:c r="G37" s="182" t="n">
        <x:f>MAX(0,Inputs!$B$12-SUM(J37,P37,V37,AB37,AH37,AN37,AT37,AZ37,BF37,BL37))</x:f>
        <x:v>1150</x:v>
      </x:c>
      <x:c r="H37" s="180" t="n">
        <x:f>M36</x:f>
        <x:v>0</x:v>
      </x:c>
      <x:c r="I37" s="180" t="n">
        <x:f>IF(H37&lt;=0,0,H37*IFERROR(INDEX(Inputs!$E$15:$E$24,MATCH(1,Inputs!$L$15:$L$24,0)),0)/12)</x:f>
        <x:v>0</x:v>
      </x:c>
      <x:c r="J37" s="180" t="n">
        <x:f>MIN(H37+I37,IF(H37&gt;0,IFERROR(INDEX(Inputs!$H$15:$H$24,MATCH(1,Inputs!$L$15:$L$24,0)),0),0))</x:f>
        <x:v>0</x:v>
      </x:c>
      <x:c r="K37" s="180" t="n">
        <x:f>MAX(0,H37+I37-J37)</x:f>
        <x:v>0</x:v>
      </x:c>
      <x:c r="L37" s="180" t="n">
        <x:f>MIN(K37,MAX(0,$G37-0))</x:f>
        <x:v>0</x:v>
      </x:c>
      <x:c r="M37" s="180" t="n">
        <x:f>MAX(0,K37-L37)</x:f>
        <x:v>0</x:v>
      </x:c>
      <x:c r="N37" s="180" t="n">
        <x:f>S36</x:f>
        <x:v>0</x:v>
      </x:c>
      <x:c r="O37" s="180" t="n">
        <x:f>IF(N37&lt;=0,0,N37*IFERROR(INDEX(Inputs!$E$15:$E$24,MATCH(2,Inputs!$L$15:$L$24,0)),0)/12)</x:f>
        <x:v>0</x:v>
      </x:c>
      <x:c r="P37" s="180" t="n">
        <x:f>MIN(N37+O37,IF(N37&gt;0,IFERROR(INDEX(Inputs!$H$15:$H$24,MATCH(2,Inputs!$L$15:$L$24,0)),0),0))</x:f>
        <x:v>0</x:v>
      </x:c>
      <x:c r="Q37" s="180" t="n">
        <x:f>MAX(0,N37+O37-P37)</x:f>
        <x:v>0</x:v>
      </x:c>
      <x:c r="R37" s="180" t="n">
        <x:f>MIN(Q37,MAX(0,$G37-SUM(K37)))</x:f>
        <x:v>0</x:v>
      </x:c>
      <x:c r="S37" s="180" t="n">
        <x:f>MAX(0,Q37-R37)</x:f>
        <x:v>0</x:v>
      </x:c>
      <x:c r="T37" s="180" t="n">
        <x:f>Y36</x:f>
        <x:v>0</x:v>
      </x:c>
      <x:c r="U37" s="180" t="n">
        <x:f>IF(T37&lt;=0,0,T37*IFERROR(INDEX(Inputs!$E$15:$E$24,MATCH(3,Inputs!$L$15:$L$24,0)),0)/12)</x:f>
        <x:v>0</x:v>
      </x:c>
      <x:c r="V37" s="180" t="n">
        <x:f>MIN(T37+U37,IF(T37&gt;0,IFERROR(INDEX(Inputs!$H$15:$H$24,MATCH(3,Inputs!$L$15:$L$24,0)),0),0))</x:f>
        <x:v>0</x:v>
      </x:c>
      <x:c r="W37" s="180" t="n">
        <x:f>MAX(0,T37+U37-V37)</x:f>
        <x:v>0</x:v>
      </x:c>
      <x:c r="X37" s="180" t="n">
        <x:f>MIN(W37,MAX(0,$G37-SUM(K37,Q37)))</x:f>
        <x:v>0</x:v>
      </x:c>
      <x:c r="Y37" s="180" t="n">
        <x:f>MAX(0,W37-X37)</x:f>
        <x:v>0</x:v>
      </x:c>
      <x:c r="Z37" s="180" t="n">
        <x:f>AE36</x:f>
        <x:v>0</x:v>
      </x:c>
      <x:c r="AA37" s="180" t="n">
        <x:f>IF(Z37&lt;=0,0,Z37*IFERROR(INDEX(Inputs!$E$15:$E$24,MATCH(4,Inputs!$L$15:$L$24,0)),0)/12)</x:f>
        <x:v>0</x:v>
      </x:c>
      <x:c r="AB37" s="180" t="n">
        <x:f>MIN(Z37+AA37,IF(Z37&gt;0,IFERROR(INDEX(Inputs!$H$15:$H$24,MATCH(4,Inputs!$L$15:$L$24,0)),0),0))</x:f>
        <x:v>0</x:v>
      </x:c>
      <x:c r="AC37" s="180" t="n">
        <x:f>MAX(0,Z37+AA37-AB37)</x:f>
        <x:v>0</x:v>
      </x:c>
      <x:c r="AD37" s="180" t="n">
        <x:f>MIN(AC37,MAX(0,$G37-SUM(K37,Q37,W37)))</x:f>
        <x:v>0</x:v>
      </x:c>
      <x:c r="AE37" s="180" t="n">
        <x:f>MAX(0,AC37-AD37)</x:f>
        <x:v>0</x:v>
      </x:c>
      <x:c r="AF37" s="180" t="n">
        <x:f>AK36</x:f>
        <x:v>0</x:v>
      </x:c>
      <x:c r="AG37" s="180" t="n">
        <x:f>IF(AF37&lt;=0,0,AF37*IFERROR(INDEX(Inputs!$E$15:$E$24,MATCH(5,Inputs!$L$15:$L$24,0)),0)/12)</x:f>
        <x:v>0</x:v>
      </x:c>
      <x:c r="AH37" s="180" t="n">
        <x:f>MIN(AF37+AG37,IF(AF37&gt;0,IFERROR(INDEX(Inputs!$H$15:$H$24,MATCH(5,Inputs!$L$15:$L$24,0)),0),0))</x:f>
        <x:v>0</x:v>
      </x:c>
      <x:c r="AI37" s="180" t="n">
        <x:f>MAX(0,AF37+AG37-AH37)</x:f>
        <x:v>0</x:v>
      </x:c>
      <x:c r="AJ37" s="180" t="n">
        <x:f>MIN(AI37,MAX(0,$G37-SUM(K37,Q37,W37,AC37)))</x:f>
        <x:v>0</x:v>
      </x:c>
      <x:c r="AK37" s="180" t="n">
        <x:f>MAX(0,AI37-AJ37)</x:f>
        <x:v>0</x:v>
      </x:c>
      <x:c r="AL37" s="180" t="n">
        <x:f>AQ36</x:f>
        <x:v>0</x:v>
      </x:c>
      <x:c r="AM37" s="180" t="n">
        <x:f>IF(AL37&lt;=0,0,AL37*IFERROR(INDEX(Inputs!$E$15:$E$24,MATCH(6,Inputs!$L$15:$L$24,0)),0)/12)</x:f>
        <x:v>0</x:v>
      </x:c>
      <x:c r="AN37" s="180" t="n">
        <x:f>MIN(AL37+AM37,IF(AL37&gt;0,IFERROR(INDEX(Inputs!$H$15:$H$24,MATCH(6,Inputs!$L$15:$L$24,0)),0),0))</x:f>
        <x:v>0</x:v>
      </x:c>
      <x:c r="AO37" s="180" t="n">
        <x:f>MAX(0,AL37+AM37-AN37)</x:f>
        <x:v>0</x:v>
      </x:c>
      <x:c r="AP37" s="180" t="n">
        <x:f>MIN(AO37,MAX(0,$G37-SUM(K37,Q37,W37,AC37,AI37)))</x:f>
        <x:v>0</x:v>
      </x:c>
      <x:c r="AQ37" s="180" t="n">
        <x:f>MAX(0,AO37-AP37)</x:f>
        <x:v>0</x:v>
      </x:c>
      <x:c r="AR37" s="180" t="n">
        <x:f>AW36</x:f>
        <x:v>0</x:v>
      </x:c>
      <x:c r="AS37" s="180" t="n">
        <x:f>IF(AR37&lt;=0,0,AR37*IFERROR(INDEX(Inputs!$E$15:$E$24,MATCH(7,Inputs!$L$15:$L$24,0)),0)/12)</x:f>
        <x:v>0</x:v>
      </x:c>
      <x:c r="AT37" s="180" t="n">
        <x:f>MIN(AR37+AS37,IF(AR37&gt;0,IFERROR(INDEX(Inputs!$H$15:$H$24,MATCH(7,Inputs!$L$15:$L$24,0)),0),0))</x:f>
        <x:v>0</x:v>
      </x:c>
      <x:c r="AU37" s="180" t="n">
        <x:f>MAX(0,AR37+AS37-AT37)</x:f>
        <x:v>0</x:v>
      </x:c>
      <x:c r="AV37" s="180" t="n">
        <x:f>MIN(AU37,MAX(0,$G37-SUM(K37,Q37,W37,AC37,AI37,AO37)))</x:f>
        <x:v>0</x:v>
      </x:c>
      <x:c r="AW37" s="180" t="n">
        <x:f>MAX(0,AU37-AV37)</x:f>
        <x:v>0</x:v>
      </x:c>
      <x:c r="AX37" s="180" t="n">
        <x:f>BC36</x:f>
        <x:v>0</x:v>
      </x:c>
      <x:c r="AY37" s="180" t="n">
        <x:f>IF(AX37&lt;=0,0,AX37*IFERROR(INDEX(Inputs!$E$15:$E$24,MATCH(8,Inputs!$L$15:$L$24,0)),0)/12)</x:f>
        <x:v>0</x:v>
      </x:c>
      <x:c r="AZ37" s="180" t="n">
        <x:f>MIN(AX37+AY37,IF(AX37&gt;0,IFERROR(INDEX(Inputs!$H$15:$H$24,MATCH(8,Inputs!$L$15:$L$24,0)),0),0))</x:f>
        <x:v>0</x:v>
      </x:c>
      <x:c r="BA37" s="180" t="n">
        <x:f>MAX(0,AX37+AY37-AZ37)</x:f>
        <x:v>0</x:v>
      </x:c>
      <x:c r="BB37" s="180" t="n">
        <x:f>MIN(BA37,MAX(0,$G37-SUM(K37,Q37,W37,AC37,AI37,AO37,AU37)))</x:f>
        <x:v>0</x:v>
      </x:c>
      <x:c r="BC37" s="180" t="n">
        <x:f>MAX(0,BA37-BB37)</x:f>
        <x:v>0</x:v>
      </x:c>
      <x:c r="BD37" s="180" t="n">
        <x:f>BI36</x:f>
        <x:v>0</x:v>
      </x:c>
      <x:c r="BE37" s="180" t="n">
        <x:f>IF(BD37&lt;=0,0,BD37*IFERROR(INDEX(Inputs!$E$15:$E$24,MATCH(9,Inputs!$L$15:$L$24,0)),0)/12)</x:f>
        <x:v>0</x:v>
      </x:c>
      <x:c r="BF37" s="180" t="n">
        <x:f>MIN(BD37+BE37,IF(BD37&gt;0,IFERROR(INDEX(Inputs!$H$15:$H$24,MATCH(9,Inputs!$L$15:$L$24,0)),0),0))</x:f>
        <x:v>0</x:v>
      </x:c>
      <x:c r="BG37" s="180" t="n">
        <x:f>MAX(0,BD37+BE37-BF37)</x:f>
        <x:v>0</x:v>
      </x:c>
      <x:c r="BH37" s="180" t="n">
        <x:f>MIN(BG37,MAX(0,$G37-SUM(K37,Q37,W37,AC37,AI37,AO37,AU37,BA37)))</x:f>
        <x:v>0</x:v>
      </x:c>
      <x:c r="BI37" s="180" t="n">
        <x:f>MAX(0,BG37-BH37)</x:f>
        <x:v>0</x:v>
      </x:c>
      <x:c r="BJ37" s="180" t="n">
        <x:f>BO36</x:f>
        <x:v>0</x:v>
      </x:c>
      <x:c r="BK37" s="180" t="n">
        <x:f>IF(BJ37&lt;=0,0,BJ37*IFERROR(INDEX(Inputs!$E$15:$E$24,MATCH(10,Inputs!$L$15:$L$24,0)),0)/12)</x:f>
        <x:v>0</x:v>
      </x:c>
      <x:c r="BL37" s="180" t="n">
        <x:f>MIN(BJ37+BK37,IF(BJ37&gt;0,IFERROR(INDEX(Inputs!$H$15:$H$24,MATCH(10,Inputs!$L$15:$L$24,0)),0),0))</x:f>
        <x:v>0</x:v>
      </x:c>
      <x:c r="BM37" s="180" t="n">
        <x:f>MAX(0,BJ37+BK37-BL37)</x:f>
        <x:v>0</x:v>
      </x:c>
      <x:c r="BN37" s="180" t="n">
        <x:f>MIN(BM37,MAX(0,$G37-SUM(K37,Q37,W37,AC37,AI37,AO37,AU37,BA37,BG37)))</x:f>
        <x:v>0</x:v>
      </x:c>
      <x:c r="BO37" s="192" t="n">
        <x:f>MAX(0,BM37-BN37)</x:f>
        <x:v>0</x:v>
      </x:c>
    </x:row>
    <x:row r="38">
      <x:c r="A38" s="191" t="n">
        <x:f>31</x:f>
        <x:v>31</x:v>
      </x:c>
      <x:c r="B38" s="178" t="n">
        <x:f>EDATE(Inputs!$B$4,A38-1)</x:f>
        <x:v>47133</x:v>
      </x:c>
      <x:c r="C38" s="182" t="n">
        <x:f>SUM(H38,N38,T38,Z38,AF38,AL38,AR38,AX38,BD38,BJ38)</x:f>
        <x:v>0</x:v>
      </x:c>
      <x:c r="D38" s="182" t="n">
        <x:f>SUM(I38,O38,U38,AA38,AG38,AM38,AS38,AY38,BE38,BK38)</x:f>
        <x:v>0</x:v>
      </x:c>
      <x:c r="E38" s="182" t="n">
        <x:f>SUM(J38,P38,V38,AB38,AH38,AN38,AT38,AZ38,BF38,BL38)+SUM(L38,R38,X38,AD38,AJ38,AP38,AV38,BB38,BH38,BN38)</x:f>
        <x:v>0</x:v>
      </x:c>
      <x:c r="F38" s="182" t="n">
        <x:f>SUM(M38,S38,Y38,AE38,AK38,AQ38,AW38,BC38,BI38,BO38)</x:f>
        <x:v>0</x:v>
      </x:c>
      <x:c r="G38" s="182" t="n">
        <x:f>MAX(0,Inputs!$B$12-SUM(J38,P38,V38,AB38,AH38,AN38,AT38,AZ38,BF38,BL38))</x:f>
        <x:v>1150</x:v>
      </x:c>
      <x:c r="H38" s="180" t="n">
        <x:f>M37</x:f>
        <x:v>0</x:v>
      </x:c>
      <x:c r="I38" s="180" t="n">
        <x:f>IF(H38&lt;=0,0,H38*IFERROR(INDEX(Inputs!$E$15:$E$24,MATCH(1,Inputs!$L$15:$L$24,0)),0)/12)</x:f>
        <x:v>0</x:v>
      </x:c>
      <x:c r="J38" s="180" t="n">
        <x:f>MIN(H38+I38,IF(H38&gt;0,IFERROR(INDEX(Inputs!$H$15:$H$24,MATCH(1,Inputs!$L$15:$L$24,0)),0),0))</x:f>
        <x:v>0</x:v>
      </x:c>
      <x:c r="K38" s="180" t="n">
        <x:f>MAX(0,H38+I38-J38)</x:f>
        <x:v>0</x:v>
      </x:c>
      <x:c r="L38" s="180" t="n">
        <x:f>MIN(K38,MAX(0,$G38-0))</x:f>
        <x:v>0</x:v>
      </x:c>
      <x:c r="M38" s="180" t="n">
        <x:f>MAX(0,K38-L38)</x:f>
        <x:v>0</x:v>
      </x:c>
      <x:c r="N38" s="180" t="n">
        <x:f>S37</x:f>
        <x:v>0</x:v>
      </x:c>
      <x:c r="O38" s="180" t="n">
        <x:f>IF(N38&lt;=0,0,N38*IFERROR(INDEX(Inputs!$E$15:$E$24,MATCH(2,Inputs!$L$15:$L$24,0)),0)/12)</x:f>
        <x:v>0</x:v>
      </x:c>
      <x:c r="P38" s="180" t="n">
        <x:f>MIN(N38+O38,IF(N38&gt;0,IFERROR(INDEX(Inputs!$H$15:$H$24,MATCH(2,Inputs!$L$15:$L$24,0)),0),0))</x:f>
        <x:v>0</x:v>
      </x:c>
      <x:c r="Q38" s="180" t="n">
        <x:f>MAX(0,N38+O38-P38)</x:f>
        <x:v>0</x:v>
      </x:c>
      <x:c r="R38" s="180" t="n">
        <x:f>MIN(Q38,MAX(0,$G38-SUM(K38)))</x:f>
        <x:v>0</x:v>
      </x:c>
      <x:c r="S38" s="180" t="n">
        <x:f>MAX(0,Q38-R38)</x:f>
        <x:v>0</x:v>
      </x:c>
      <x:c r="T38" s="180" t="n">
        <x:f>Y37</x:f>
        <x:v>0</x:v>
      </x:c>
      <x:c r="U38" s="180" t="n">
        <x:f>IF(T38&lt;=0,0,T38*IFERROR(INDEX(Inputs!$E$15:$E$24,MATCH(3,Inputs!$L$15:$L$24,0)),0)/12)</x:f>
        <x:v>0</x:v>
      </x:c>
      <x:c r="V38" s="180" t="n">
        <x:f>MIN(T38+U38,IF(T38&gt;0,IFERROR(INDEX(Inputs!$H$15:$H$24,MATCH(3,Inputs!$L$15:$L$24,0)),0),0))</x:f>
        <x:v>0</x:v>
      </x:c>
      <x:c r="W38" s="180" t="n">
        <x:f>MAX(0,T38+U38-V38)</x:f>
        <x:v>0</x:v>
      </x:c>
      <x:c r="X38" s="180" t="n">
        <x:f>MIN(W38,MAX(0,$G38-SUM(K38,Q38)))</x:f>
        <x:v>0</x:v>
      </x:c>
      <x:c r="Y38" s="180" t="n">
        <x:f>MAX(0,W38-X38)</x:f>
        <x:v>0</x:v>
      </x:c>
      <x:c r="Z38" s="180" t="n">
        <x:f>AE37</x:f>
        <x:v>0</x:v>
      </x:c>
      <x:c r="AA38" s="180" t="n">
        <x:f>IF(Z38&lt;=0,0,Z38*IFERROR(INDEX(Inputs!$E$15:$E$24,MATCH(4,Inputs!$L$15:$L$24,0)),0)/12)</x:f>
        <x:v>0</x:v>
      </x:c>
      <x:c r="AB38" s="180" t="n">
        <x:f>MIN(Z38+AA38,IF(Z38&gt;0,IFERROR(INDEX(Inputs!$H$15:$H$24,MATCH(4,Inputs!$L$15:$L$24,0)),0),0))</x:f>
        <x:v>0</x:v>
      </x:c>
      <x:c r="AC38" s="180" t="n">
        <x:f>MAX(0,Z38+AA38-AB38)</x:f>
        <x:v>0</x:v>
      </x:c>
      <x:c r="AD38" s="180" t="n">
        <x:f>MIN(AC38,MAX(0,$G38-SUM(K38,Q38,W38)))</x:f>
        <x:v>0</x:v>
      </x:c>
      <x:c r="AE38" s="180" t="n">
        <x:f>MAX(0,AC38-AD38)</x:f>
        <x:v>0</x:v>
      </x:c>
      <x:c r="AF38" s="180" t="n">
        <x:f>AK37</x:f>
        <x:v>0</x:v>
      </x:c>
      <x:c r="AG38" s="180" t="n">
        <x:f>IF(AF38&lt;=0,0,AF38*IFERROR(INDEX(Inputs!$E$15:$E$24,MATCH(5,Inputs!$L$15:$L$24,0)),0)/12)</x:f>
        <x:v>0</x:v>
      </x:c>
      <x:c r="AH38" s="180" t="n">
        <x:f>MIN(AF38+AG38,IF(AF38&gt;0,IFERROR(INDEX(Inputs!$H$15:$H$24,MATCH(5,Inputs!$L$15:$L$24,0)),0),0))</x:f>
        <x:v>0</x:v>
      </x:c>
      <x:c r="AI38" s="180" t="n">
        <x:f>MAX(0,AF38+AG38-AH38)</x:f>
        <x:v>0</x:v>
      </x:c>
      <x:c r="AJ38" s="180" t="n">
        <x:f>MIN(AI38,MAX(0,$G38-SUM(K38,Q38,W38,AC38)))</x:f>
        <x:v>0</x:v>
      </x:c>
      <x:c r="AK38" s="180" t="n">
        <x:f>MAX(0,AI38-AJ38)</x:f>
        <x:v>0</x:v>
      </x:c>
      <x:c r="AL38" s="180" t="n">
        <x:f>AQ37</x:f>
        <x:v>0</x:v>
      </x:c>
      <x:c r="AM38" s="180" t="n">
        <x:f>IF(AL38&lt;=0,0,AL38*IFERROR(INDEX(Inputs!$E$15:$E$24,MATCH(6,Inputs!$L$15:$L$24,0)),0)/12)</x:f>
        <x:v>0</x:v>
      </x:c>
      <x:c r="AN38" s="180" t="n">
        <x:f>MIN(AL38+AM38,IF(AL38&gt;0,IFERROR(INDEX(Inputs!$H$15:$H$24,MATCH(6,Inputs!$L$15:$L$24,0)),0),0))</x:f>
        <x:v>0</x:v>
      </x:c>
      <x:c r="AO38" s="180" t="n">
        <x:f>MAX(0,AL38+AM38-AN38)</x:f>
        <x:v>0</x:v>
      </x:c>
      <x:c r="AP38" s="180" t="n">
        <x:f>MIN(AO38,MAX(0,$G38-SUM(K38,Q38,W38,AC38,AI38)))</x:f>
        <x:v>0</x:v>
      </x:c>
      <x:c r="AQ38" s="180" t="n">
        <x:f>MAX(0,AO38-AP38)</x:f>
        <x:v>0</x:v>
      </x:c>
      <x:c r="AR38" s="180" t="n">
        <x:f>AW37</x:f>
        <x:v>0</x:v>
      </x:c>
      <x:c r="AS38" s="180" t="n">
        <x:f>IF(AR38&lt;=0,0,AR38*IFERROR(INDEX(Inputs!$E$15:$E$24,MATCH(7,Inputs!$L$15:$L$24,0)),0)/12)</x:f>
        <x:v>0</x:v>
      </x:c>
      <x:c r="AT38" s="180" t="n">
        <x:f>MIN(AR38+AS38,IF(AR38&gt;0,IFERROR(INDEX(Inputs!$H$15:$H$24,MATCH(7,Inputs!$L$15:$L$24,0)),0),0))</x:f>
        <x:v>0</x:v>
      </x:c>
      <x:c r="AU38" s="180" t="n">
        <x:f>MAX(0,AR38+AS38-AT38)</x:f>
        <x:v>0</x:v>
      </x:c>
      <x:c r="AV38" s="180" t="n">
        <x:f>MIN(AU38,MAX(0,$G38-SUM(K38,Q38,W38,AC38,AI38,AO38)))</x:f>
        <x:v>0</x:v>
      </x:c>
      <x:c r="AW38" s="180" t="n">
        <x:f>MAX(0,AU38-AV38)</x:f>
        <x:v>0</x:v>
      </x:c>
      <x:c r="AX38" s="180" t="n">
        <x:f>BC37</x:f>
        <x:v>0</x:v>
      </x:c>
      <x:c r="AY38" s="180" t="n">
        <x:f>IF(AX38&lt;=0,0,AX38*IFERROR(INDEX(Inputs!$E$15:$E$24,MATCH(8,Inputs!$L$15:$L$24,0)),0)/12)</x:f>
        <x:v>0</x:v>
      </x:c>
      <x:c r="AZ38" s="180" t="n">
        <x:f>MIN(AX38+AY38,IF(AX38&gt;0,IFERROR(INDEX(Inputs!$H$15:$H$24,MATCH(8,Inputs!$L$15:$L$24,0)),0),0))</x:f>
        <x:v>0</x:v>
      </x:c>
      <x:c r="BA38" s="180" t="n">
        <x:f>MAX(0,AX38+AY38-AZ38)</x:f>
        <x:v>0</x:v>
      </x:c>
      <x:c r="BB38" s="180" t="n">
        <x:f>MIN(BA38,MAX(0,$G38-SUM(K38,Q38,W38,AC38,AI38,AO38,AU38)))</x:f>
        <x:v>0</x:v>
      </x:c>
      <x:c r="BC38" s="180" t="n">
        <x:f>MAX(0,BA38-BB38)</x:f>
        <x:v>0</x:v>
      </x:c>
      <x:c r="BD38" s="180" t="n">
        <x:f>BI37</x:f>
        <x:v>0</x:v>
      </x:c>
      <x:c r="BE38" s="180" t="n">
        <x:f>IF(BD38&lt;=0,0,BD38*IFERROR(INDEX(Inputs!$E$15:$E$24,MATCH(9,Inputs!$L$15:$L$24,0)),0)/12)</x:f>
        <x:v>0</x:v>
      </x:c>
      <x:c r="BF38" s="180" t="n">
        <x:f>MIN(BD38+BE38,IF(BD38&gt;0,IFERROR(INDEX(Inputs!$H$15:$H$24,MATCH(9,Inputs!$L$15:$L$24,0)),0),0))</x:f>
        <x:v>0</x:v>
      </x:c>
      <x:c r="BG38" s="180" t="n">
        <x:f>MAX(0,BD38+BE38-BF38)</x:f>
        <x:v>0</x:v>
      </x:c>
      <x:c r="BH38" s="180" t="n">
        <x:f>MIN(BG38,MAX(0,$G38-SUM(K38,Q38,W38,AC38,AI38,AO38,AU38,BA38)))</x:f>
        <x:v>0</x:v>
      </x:c>
      <x:c r="BI38" s="180" t="n">
        <x:f>MAX(0,BG38-BH38)</x:f>
        <x:v>0</x:v>
      </x:c>
      <x:c r="BJ38" s="180" t="n">
        <x:f>BO37</x:f>
        <x:v>0</x:v>
      </x:c>
      <x:c r="BK38" s="180" t="n">
        <x:f>IF(BJ38&lt;=0,0,BJ38*IFERROR(INDEX(Inputs!$E$15:$E$24,MATCH(10,Inputs!$L$15:$L$24,0)),0)/12)</x:f>
        <x:v>0</x:v>
      </x:c>
      <x:c r="BL38" s="180" t="n">
        <x:f>MIN(BJ38+BK38,IF(BJ38&gt;0,IFERROR(INDEX(Inputs!$H$15:$H$24,MATCH(10,Inputs!$L$15:$L$24,0)),0),0))</x:f>
        <x:v>0</x:v>
      </x:c>
      <x:c r="BM38" s="180" t="n">
        <x:f>MAX(0,BJ38+BK38-BL38)</x:f>
        <x:v>0</x:v>
      </x:c>
      <x:c r="BN38" s="180" t="n">
        <x:f>MIN(BM38,MAX(0,$G38-SUM(K38,Q38,W38,AC38,AI38,AO38,AU38,BA38,BG38)))</x:f>
        <x:v>0</x:v>
      </x:c>
      <x:c r="BO38" s="192" t="n">
        <x:f>MAX(0,BM38-BN38)</x:f>
        <x:v>0</x:v>
      </x:c>
    </x:row>
    <x:row r="39">
      <x:c r="A39" s="191" t="n">
        <x:f>32</x:f>
        <x:v>32</x:v>
      </x:c>
      <x:c r="B39" s="178" t="n">
        <x:f>EDATE(Inputs!$B$4,A39-1)</x:f>
        <x:v>47164</x:v>
      </x:c>
      <x:c r="C39" s="182" t="n">
        <x:f>SUM(H39,N39,T39,Z39,AF39,AL39,AR39,AX39,BD39,BJ39)</x:f>
        <x:v>0</x:v>
      </x:c>
      <x:c r="D39" s="182" t="n">
        <x:f>SUM(I39,O39,U39,AA39,AG39,AM39,AS39,AY39,BE39,BK39)</x:f>
        <x:v>0</x:v>
      </x:c>
      <x:c r="E39" s="182" t="n">
        <x:f>SUM(J39,P39,V39,AB39,AH39,AN39,AT39,AZ39,BF39,BL39)+SUM(L39,R39,X39,AD39,AJ39,AP39,AV39,BB39,BH39,BN39)</x:f>
        <x:v>0</x:v>
      </x:c>
      <x:c r="F39" s="182" t="n">
        <x:f>SUM(M39,S39,Y39,AE39,AK39,AQ39,AW39,BC39,BI39,BO39)</x:f>
        <x:v>0</x:v>
      </x:c>
      <x:c r="G39" s="182" t="n">
        <x:f>MAX(0,Inputs!$B$12-SUM(J39,P39,V39,AB39,AH39,AN39,AT39,AZ39,BF39,BL39))</x:f>
        <x:v>1150</x:v>
      </x:c>
      <x:c r="H39" s="180" t="n">
        <x:f>M38</x:f>
        <x:v>0</x:v>
      </x:c>
      <x:c r="I39" s="180" t="n">
        <x:f>IF(H39&lt;=0,0,H39*IFERROR(INDEX(Inputs!$E$15:$E$24,MATCH(1,Inputs!$L$15:$L$24,0)),0)/12)</x:f>
        <x:v>0</x:v>
      </x:c>
      <x:c r="J39" s="180" t="n">
        <x:f>MIN(H39+I39,IF(H39&gt;0,IFERROR(INDEX(Inputs!$H$15:$H$24,MATCH(1,Inputs!$L$15:$L$24,0)),0),0))</x:f>
        <x:v>0</x:v>
      </x:c>
      <x:c r="K39" s="180" t="n">
        <x:f>MAX(0,H39+I39-J39)</x:f>
        <x:v>0</x:v>
      </x:c>
      <x:c r="L39" s="180" t="n">
        <x:f>MIN(K39,MAX(0,$G39-0))</x:f>
        <x:v>0</x:v>
      </x:c>
      <x:c r="M39" s="180" t="n">
        <x:f>MAX(0,K39-L39)</x:f>
        <x:v>0</x:v>
      </x:c>
      <x:c r="N39" s="180" t="n">
        <x:f>S38</x:f>
        <x:v>0</x:v>
      </x:c>
      <x:c r="O39" s="180" t="n">
        <x:f>IF(N39&lt;=0,0,N39*IFERROR(INDEX(Inputs!$E$15:$E$24,MATCH(2,Inputs!$L$15:$L$24,0)),0)/12)</x:f>
        <x:v>0</x:v>
      </x:c>
      <x:c r="P39" s="180" t="n">
        <x:f>MIN(N39+O39,IF(N39&gt;0,IFERROR(INDEX(Inputs!$H$15:$H$24,MATCH(2,Inputs!$L$15:$L$24,0)),0),0))</x:f>
        <x:v>0</x:v>
      </x:c>
      <x:c r="Q39" s="180" t="n">
        <x:f>MAX(0,N39+O39-P39)</x:f>
        <x:v>0</x:v>
      </x:c>
      <x:c r="R39" s="180" t="n">
        <x:f>MIN(Q39,MAX(0,$G39-SUM(K39)))</x:f>
        <x:v>0</x:v>
      </x:c>
      <x:c r="S39" s="180" t="n">
        <x:f>MAX(0,Q39-R39)</x:f>
        <x:v>0</x:v>
      </x:c>
      <x:c r="T39" s="180" t="n">
        <x:f>Y38</x:f>
        <x:v>0</x:v>
      </x:c>
      <x:c r="U39" s="180" t="n">
        <x:f>IF(T39&lt;=0,0,T39*IFERROR(INDEX(Inputs!$E$15:$E$24,MATCH(3,Inputs!$L$15:$L$24,0)),0)/12)</x:f>
        <x:v>0</x:v>
      </x:c>
      <x:c r="V39" s="180" t="n">
        <x:f>MIN(T39+U39,IF(T39&gt;0,IFERROR(INDEX(Inputs!$H$15:$H$24,MATCH(3,Inputs!$L$15:$L$24,0)),0),0))</x:f>
        <x:v>0</x:v>
      </x:c>
      <x:c r="W39" s="180" t="n">
        <x:f>MAX(0,T39+U39-V39)</x:f>
        <x:v>0</x:v>
      </x:c>
      <x:c r="X39" s="180" t="n">
        <x:f>MIN(W39,MAX(0,$G39-SUM(K39,Q39)))</x:f>
        <x:v>0</x:v>
      </x:c>
      <x:c r="Y39" s="180" t="n">
        <x:f>MAX(0,W39-X39)</x:f>
        <x:v>0</x:v>
      </x:c>
      <x:c r="Z39" s="180" t="n">
        <x:f>AE38</x:f>
        <x:v>0</x:v>
      </x:c>
      <x:c r="AA39" s="180" t="n">
        <x:f>IF(Z39&lt;=0,0,Z39*IFERROR(INDEX(Inputs!$E$15:$E$24,MATCH(4,Inputs!$L$15:$L$24,0)),0)/12)</x:f>
        <x:v>0</x:v>
      </x:c>
      <x:c r="AB39" s="180" t="n">
        <x:f>MIN(Z39+AA39,IF(Z39&gt;0,IFERROR(INDEX(Inputs!$H$15:$H$24,MATCH(4,Inputs!$L$15:$L$24,0)),0),0))</x:f>
        <x:v>0</x:v>
      </x:c>
      <x:c r="AC39" s="180" t="n">
        <x:f>MAX(0,Z39+AA39-AB39)</x:f>
        <x:v>0</x:v>
      </x:c>
      <x:c r="AD39" s="180" t="n">
        <x:f>MIN(AC39,MAX(0,$G39-SUM(K39,Q39,W39)))</x:f>
        <x:v>0</x:v>
      </x:c>
      <x:c r="AE39" s="180" t="n">
        <x:f>MAX(0,AC39-AD39)</x:f>
        <x:v>0</x:v>
      </x:c>
      <x:c r="AF39" s="180" t="n">
        <x:f>AK38</x:f>
        <x:v>0</x:v>
      </x:c>
      <x:c r="AG39" s="180" t="n">
        <x:f>IF(AF39&lt;=0,0,AF39*IFERROR(INDEX(Inputs!$E$15:$E$24,MATCH(5,Inputs!$L$15:$L$24,0)),0)/12)</x:f>
        <x:v>0</x:v>
      </x:c>
      <x:c r="AH39" s="180" t="n">
        <x:f>MIN(AF39+AG39,IF(AF39&gt;0,IFERROR(INDEX(Inputs!$H$15:$H$24,MATCH(5,Inputs!$L$15:$L$24,0)),0),0))</x:f>
        <x:v>0</x:v>
      </x:c>
      <x:c r="AI39" s="180" t="n">
        <x:f>MAX(0,AF39+AG39-AH39)</x:f>
        <x:v>0</x:v>
      </x:c>
      <x:c r="AJ39" s="180" t="n">
        <x:f>MIN(AI39,MAX(0,$G39-SUM(K39,Q39,W39,AC39)))</x:f>
        <x:v>0</x:v>
      </x:c>
      <x:c r="AK39" s="180" t="n">
        <x:f>MAX(0,AI39-AJ39)</x:f>
        <x:v>0</x:v>
      </x:c>
      <x:c r="AL39" s="180" t="n">
        <x:f>AQ38</x:f>
        <x:v>0</x:v>
      </x:c>
      <x:c r="AM39" s="180" t="n">
        <x:f>IF(AL39&lt;=0,0,AL39*IFERROR(INDEX(Inputs!$E$15:$E$24,MATCH(6,Inputs!$L$15:$L$24,0)),0)/12)</x:f>
        <x:v>0</x:v>
      </x:c>
      <x:c r="AN39" s="180" t="n">
        <x:f>MIN(AL39+AM39,IF(AL39&gt;0,IFERROR(INDEX(Inputs!$H$15:$H$24,MATCH(6,Inputs!$L$15:$L$24,0)),0),0))</x:f>
        <x:v>0</x:v>
      </x:c>
      <x:c r="AO39" s="180" t="n">
        <x:f>MAX(0,AL39+AM39-AN39)</x:f>
        <x:v>0</x:v>
      </x:c>
      <x:c r="AP39" s="180" t="n">
        <x:f>MIN(AO39,MAX(0,$G39-SUM(K39,Q39,W39,AC39,AI39)))</x:f>
        <x:v>0</x:v>
      </x:c>
      <x:c r="AQ39" s="180" t="n">
        <x:f>MAX(0,AO39-AP39)</x:f>
        <x:v>0</x:v>
      </x:c>
      <x:c r="AR39" s="180" t="n">
        <x:f>AW38</x:f>
        <x:v>0</x:v>
      </x:c>
      <x:c r="AS39" s="180" t="n">
        <x:f>IF(AR39&lt;=0,0,AR39*IFERROR(INDEX(Inputs!$E$15:$E$24,MATCH(7,Inputs!$L$15:$L$24,0)),0)/12)</x:f>
        <x:v>0</x:v>
      </x:c>
      <x:c r="AT39" s="180" t="n">
        <x:f>MIN(AR39+AS39,IF(AR39&gt;0,IFERROR(INDEX(Inputs!$H$15:$H$24,MATCH(7,Inputs!$L$15:$L$24,0)),0),0))</x:f>
        <x:v>0</x:v>
      </x:c>
      <x:c r="AU39" s="180" t="n">
        <x:f>MAX(0,AR39+AS39-AT39)</x:f>
        <x:v>0</x:v>
      </x:c>
      <x:c r="AV39" s="180" t="n">
        <x:f>MIN(AU39,MAX(0,$G39-SUM(K39,Q39,W39,AC39,AI39,AO39)))</x:f>
        <x:v>0</x:v>
      </x:c>
      <x:c r="AW39" s="180" t="n">
        <x:f>MAX(0,AU39-AV39)</x:f>
        <x:v>0</x:v>
      </x:c>
      <x:c r="AX39" s="180" t="n">
        <x:f>BC38</x:f>
        <x:v>0</x:v>
      </x:c>
      <x:c r="AY39" s="180" t="n">
        <x:f>IF(AX39&lt;=0,0,AX39*IFERROR(INDEX(Inputs!$E$15:$E$24,MATCH(8,Inputs!$L$15:$L$24,0)),0)/12)</x:f>
        <x:v>0</x:v>
      </x:c>
      <x:c r="AZ39" s="180" t="n">
        <x:f>MIN(AX39+AY39,IF(AX39&gt;0,IFERROR(INDEX(Inputs!$H$15:$H$24,MATCH(8,Inputs!$L$15:$L$24,0)),0),0))</x:f>
        <x:v>0</x:v>
      </x:c>
      <x:c r="BA39" s="180" t="n">
        <x:f>MAX(0,AX39+AY39-AZ39)</x:f>
        <x:v>0</x:v>
      </x:c>
      <x:c r="BB39" s="180" t="n">
        <x:f>MIN(BA39,MAX(0,$G39-SUM(K39,Q39,W39,AC39,AI39,AO39,AU39)))</x:f>
        <x:v>0</x:v>
      </x:c>
      <x:c r="BC39" s="180" t="n">
        <x:f>MAX(0,BA39-BB39)</x:f>
        <x:v>0</x:v>
      </x:c>
      <x:c r="BD39" s="180" t="n">
        <x:f>BI38</x:f>
        <x:v>0</x:v>
      </x:c>
      <x:c r="BE39" s="180" t="n">
        <x:f>IF(BD39&lt;=0,0,BD39*IFERROR(INDEX(Inputs!$E$15:$E$24,MATCH(9,Inputs!$L$15:$L$24,0)),0)/12)</x:f>
        <x:v>0</x:v>
      </x:c>
      <x:c r="BF39" s="180" t="n">
        <x:f>MIN(BD39+BE39,IF(BD39&gt;0,IFERROR(INDEX(Inputs!$H$15:$H$24,MATCH(9,Inputs!$L$15:$L$24,0)),0),0))</x:f>
        <x:v>0</x:v>
      </x:c>
      <x:c r="BG39" s="180" t="n">
        <x:f>MAX(0,BD39+BE39-BF39)</x:f>
        <x:v>0</x:v>
      </x:c>
      <x:c r="BH39" s="180" t="n">
        <x:f>MIN(BG39,MAX(0,$G39-SUM(K39,Q39,W39,AC39,AI39,AO39,AU39,BA39)))</x:f>
        <x:v>0</x:v>
      </x:c>
      <x:c r="BI39" s="180" t="n">
        <x:f>MAX(0,BG39-BH39)</x:f>
        <x:v>0</x:v>
      </x:c>
      <x:c r="BJ39" s="180" t="n">
        <x:f>BO38</x:f>
        <x:v>0</x:v>
      </x:c>
      <x:c r="BK39" s="180" t="n">
        <x:f>IF(BJ39&lt;=0,0,BJ39*IFERROR(INDEX(Inputs!$E$15:$E$24,MATCH(10,Inputs!$L$15:$L$24,0)),0)/12)</x:f>
        <x:v>0</x:v>
      </x:c>
      <x:c r="BL39" s="180" t="n">
        <x:f>MIN(BJ39+BK39,IF(BJ39&gt;0,IFERROR(INDEX(Inputs!$H$15:$H$24,MATCH(10,Inputs!$L$15:$L$24,0)),0),0))</x:f>
        <x:v>0</x:v>
      </x:c>
      <x:c r="BM39" s="180" t="n">
        <x:f>MAX(0,BJ39+BK39-BL39)</x:f>
        <x:v>0</x:v>
      </x:c>
      <x:c r="BN39" s="180" t="n">
        <x:f>MIN(BM39,MAX(0,$G39-SUM(K39,Q39,W39,AC39,AI39,AO39,AU39,BA39,BG39)))</x:f>
        <x:v>0</x:v>
      </x:c>
      <x:c r="BO39" s="192" t="n">
        <x:f>MAX(0,BM39-BN39)</x:f>
        <x:v>0</x:v>
      </x:c>
    </x:row>
    <x:row r="40">
      <x:c r="A40" s="191" t="n">
        <x:f>33</x:f>
        <x:v>33</x:v>
      </x:c>
      <x:c r="B40" s="178" t="n">
        <x:f>EDATE(Inputs!$B$4,A40-1)</x:f>
        <x:v>47192</x:v>
      </x:c>
      <x:c r="C40" s="182" t="n">
        <x:f>SUM(H40,N40,T40,Z40,AF40,AL40,AR40,AX40,BD40,BJ40)</x:f>
        <x:v>0</x:v>
      </x:c>
      <x:c r="D40" s="182" t="n">
        <x:f>SUM(I40,O40,U40,AA40,AG40,AM40,AS40,AY40,BE40,BK40)</x:f>
        <x:v>0</x:v>
      </x:c>
      <x:c r="E40" s="182" t="n">
        <x:f>SUM(J40,P40,V40,AB40,AH40,AN40,AT40,AZ40,BF40,BL40)+SUM(L40,R40,X40,AD40,AJ40,AP40,AV40,BB40,BH40,BN40)</x:f>
        <x:v>0</x:v>
      </x:c>
      <x:c r="F40" s="182" t="n">
        <x:f>SUM(M40,S40,Y40,AE40,AK40,AQ40,AW40,BC40,BI40,BO40)</x:f>
        <x:v>0</x:v>
      </x:c>
      <x:c r="G40" s="182" t="n">
        <x:f>MAX(0,Inputs!$B$12-SUM(J40,P40,V40,AB40,AH40,AN40,AT40,AZ40,BF40,BL40))</x:f>
        <x:v>1150</x:v>
      </x:c>
      <x:c r="H40" s="180" t="n">
        <x:f>M39</x:f>
        <x:v>0</x:v>
      </x:c>
      <x:c r="I40" s="180" t="n">
        <x:f>IF(H40&lt;=0,0,H40*IFERROR(INDEX(Inputs!$E$15:$E$24,MATCH(1,Inputs!$L$15:$L$24,0)),0)/12)</x:f>
        <x:v>0</x:v>
      </x:c>
      <x:c r="J40" s="180" t="n">
        <x:f>MIN(H40+I40,IF(H40&gt;0,IFERROR(INDEX(Inputs!$H$15:$H$24,MATCH(1,Inputs!$L$15:$L$24,0)),0),0))</x:f>
        <x:v>0</x:v>
      </x:c>
      <x:c r="K40" s="180" t="n">
        <x:f>MAX(0,H40+I40-J40)</x:f>
        <x:v>0</x:v>
      </x:c>
      <x:c r="L40" s="180" t="n">
        <x:f>MIN(K40,MAX(0,$G40-0))</x:f>
        <x:v>0</x:v>
      </x:c>
      <x:c r="M40" s="180" t="n">
        <x:f>MAX(0,K40-L40)</x:f>
        <x:v>0</x:v>
      </x:c>
      <x:c r="N40" s="180" t="n">
        <x:f>S39</x:f>
        <x:v>0</x:v>
      </x:c>
      <x:c r="O40" s="180" t="n">
        <x:f>IF(N40&lt;=0,0,N40*IFERROR(INDEX(Inputs!$E$15:$E$24,MATCH(2,Inputs!$L$15:$L$24,0)),0)/12)</x:f>
        <x:v>0</x:v>
      </x:c>
      <x:c r="P40" s="180" t="n">
        <x:f>MIN(N40+O40,IF(N40&gt;0,IFERROR(INDEX(Inputs!$H$15:$H$24,MATCH(2,Inputs!$L$15:$L$24,0)),0),0))</x:f>
        <x:v>0</x:v>
      </x:c>
      <x:c r="Q40" s="180" t="n">
        <x:f>MAX(0,N40+O40-P40)</x:f>
        <x:v>0</x:v>
      </x:c>
      <x:c r="R40" s="180" t="n">
        <x:f>MIN(Q40,MAX(0,$G40-SUM(K40)))</x:f>
        <x:v>0</x:v>
      </x:c>
      <x:c r="S40" s="180" t="n">
        <x:f>MAX(0,Q40-R40)</x:f>
        <x:v>0</x:v>
      </x:c>
      <x:c r="T40" s="180" t="n">
        <x:f>Y39</x:f>
        <x:v>0</x:v>
      </x:c>
      <x:c r="U40" s="180" t="n">
        <x:f>IF(T40&lt;=0,0,T40*IFERROR(INDEX(Inputs!$E$15:$E$24,MATCH(3,Inputs!$L$15:$L$24,0)),0)/12)</x:f>
        <x:v>0</x:v>
      </x:c>
      <x:c r="V40" s="180" t="n">
        <x:f>MIN(T40+U40,IF(T40&gt;0,IFERROR(INDEX(Inputs!$H$15:$H$24,MATCH(3,Inputs!$L$15:$L$24,0)),0),0))</x:f>
        <x:v>0</x:v>
      </x:c>
      <x:c r="W40" s="180" t="n">
        <x:f>MAX(0,T40+U40-V40)</x:f>
        <x:v>0</x:v>
      </x:c>
      <x:c r="X40" s="180" t="n">
        <x:f>MIN(W40,MAX(0,$G40-SUM(K40,Q40)))</x:f>
        <x:v>0</x:v>
      </x:c>
      <x:c r="Y40" s="180" t="n">
        <x:f>MAX(0,W40-X40)</x:f>
        <x:v>0</x:v>
      </x:c>
      <x:c r="Z40" s="180" t="n">
        <x:f>AE39</x:f>
        <x:v>0</x:v>
      </x:c>
      <x:c r="AA40" s="180" t="n">
        <x:f>IF(Z40&lt;=0,0,Z40*IFERROR(INDEX(Inputs!$E$15:$E$24,MATCH(4,Inputs!$L$15:$L$24,0)),0)/12)</x:f>
        <x:v>0</x:v>
      </x:c>
      <x:c r="AB40" s="180" t="n">
        <x:f>MIN(Z40+AA40,IF(Z40&gt;0,IFERROR(INDEX(Inputs!$H$15:$H$24,MATCH(4,Inputs!$L$15:$L$24,0)),0),0))</x:f>
        <x:v>0</x:v>
      </x:c>
      <x:c r="AC40" s="180" t="n">
        <x:f>MAX(0,Z40+AA40-AB40)</x:f>
        <x:v>0</x:v>
      </x:c>
      <x:c r="AD40" s="180" t="n">
        <x:f>MIN(AC40,MAX(0,$G40-SUM(K40,Q40,W40)))</x:f>
        <x:v>0</x:v>
      </x:c>
      <x:c r="AE40" s="180" t="n">
        <x:f>MAX(0,AC40-AD40)</x:f>
        <x:v>0</x:v>
      </x:c>
      <x:c r="AF40" s="180" t="n">
        <x:f>AK39</x:f>
        <x:v>0</x:v>
      </x:c>
      <x:c r="AG40" s="180" t="n">
        <x:f>IF(AF40&lt;=0,0,AF40*IFERROR(INDEX(Inputs!$E$15:$E$24,MATCH(5,Inputs!$L$15:$L$24,0)),0)/12)</x:f>
        <x:v>0</x:v>
      </x:c>
      <x:c r="AH40" s="180" t="n">
        <x:f>MIN(AF40+AG40,IF(AF40&gt;0,IFERROR(INDEX(Inputs!$H$15:$H$24,MATCH(5,Inputs!$L$15:$L$24,0)),0),0))</x:f>
        <x:v>0</x:v>
      </x:c>
      <x:c r="AI40" s="180" t="n">
        <x:f>MAX(0,AF40+AG40-AH40)</x:f>
        <x:v>0</x:v>
      </x:c>
      <x:c r="AJ40" s="180" t="n">
        <x:f>MIN(AI40,MAX(0,$G40-SUM(K40,Q40,W40,AC40)))</x:f>
        <x:v>0</x:v>
      </x:c>
      <x:c r="AK40" s="180" t="n">
        <x:f>MAX(0,AI40-AJ40)</x:f>
        <x:v>0</x:v>
      </x:c>
      <x:c r="AL40" s="180" t="n">
        <x:f>AQ39</x:f>
        <x:v>0</x:v>
      </x:c>
      <x:c r="AM40" s="180" t="n">
        <x:f>IF(AL40&lt;=0,0,AL40*IFERROR(INDEX(Inputs!$E$15:$E$24,MATCH(6,Inputs!$L$15:$L$24,0)),0)/12)</x:f>
        <x:v>0</x:v>
      </x:c>
      <x:c r="AN40" s="180" t="n">
        <x:f>MIN(AL40+AM40,IF(AL40&gt;0,IFERROR(INDEX(Inputs!$H$15:$H$24,MATCH(6,Inputs!$L$15:$L$24,0)),0),0))</x:f>
        <x:v>0</x:v>
      </x:c>
      <x:c r="AO40" s="180" t="n">
        <x:f>MAX(0,AL40+AM40-AN40)</x:f>
        <x:v>0</x:v>
      </x:c>
      <x:c r="AP40" s="180" t="n">
        <x:f>MIN(AO40,MAX(0,$G40-SUM(K40,Q40,W40,AC40,AI40)))</x:f>
        <x:v>0</x:v>
      </x:c>
      <x:c r="AQ40" s="180" t="n">
        <x:f>MAX(0,AO40-AP40)</x:f>
        <x:v>0</x:v>
      </x:c>
      <x:c r="AR40" s="180" t="n">
        <x:f>AW39</x:f>
        <x:v>0</x:v>
      </x:c>
      <x:c r="AS40" s="180" t="n">
        <x:f>IF(AR40&lt;=0,0,AR40*IFERROR(INDEX(Inputs!$E$15:$E$24,MATCH(7,Inputs!$L$15:$L$24,0)),0)/12)</x:f>
        <x:v>0</x:v>
      </x:c>
      <x:c r="AT40" s="180" t="n">
        <x:f>MIN(AR40+AS40,IF(AR40&gt;0,IFERROR(INDEX(Inputs!$H$15:$H$24,MATCH(7,Inputs!$L$15:$L$24,0)),0),0))</x:f>
        <x:v>0</x:v>
      </x:c>
      <x:c r="AU40" s="180" t="n">
        <x:f>MAX(0,AR40+AS40-AT40)</x:f>
        <x:v>0</x:v>
      </x:c>
      <x:c r="AV40" s="180" t="n">
        <x:f>MIN(AU40,MAX(0,$G40-SUM(K40,Q40,W40,AC40,AI40,AO40)))</x:f>
        <x:v>0</x:v>
      </x:c>
      <x:c r="AW40" s="180" t="n">
        <x:f>MAX(0,AU40-AV40)</x:f>
        <x:v>0</x:v>
      </x:c>
      <x:c r="AX40" s="180" t="n">
        <x:f>BC39</x:f>
        <x:v>0</x:v>
      </x:c>
      <x:c r="AY40" s="180" t="n">
        <x:f>IF(AX40&lt;=0,0,AX40*IFERROR(INDEX(Inputs!$E$15:$E$24,MATCH(8,Inputs!$L$15:$L$24,0)),0)/12)</x:f>
        <x:v>0</x:v>
      </x:c>
      <x:c r="AZ40" s="180" t="n">
        <x:f>MIN(AX40+AY40,IF(AX40&gt;0,IFERROR(INDEX(Inputs!$H$15:$H$24,MATCH(8,Inputs!$L$15:$L$24,0)),0),0))</x:f>
        <x:v>0</x:v>
      </x:c>
      <x:c r="BA40" s="180" t="n">
        <x:f>MAX(0,AX40+AY40-AZ40)</x:f>
        <x:v>0</x:v>
      </x:c>
      <x:c r="BB40" s="180" t="n">
        <x:f>MIN(BA40,MAX(0,$G40-SUM(K40,Q40,W40,AC40,AI40,AO40,AU40)))</x:f>
        <x:v>0</x:v>
      </x:c>
      <x:c r="BC40" s="180" t="n">
        <x:f>MAX(0,BA40-BB40)</x:f>
        <x:v>0</x:v>
      </x:c>
      <x:c r="BD40" s="180" t="n">
        <x:f>BI39</x:f>
        <x:v>0</x:v>
      </x:c>
      <x:c r="BE40" s="180" t="n">
        <x:f>IF(BD40&lt;=0,0,BD40*IFERROR(INDEX(Inputs!$E$15:$E$24,MATCH(9,Inputs!$L$15:$L$24,0)),0)/12)</x:f>
        <x:v>0</x:v>
      </x:c>
      <x:c r="BF40" s="180" t="n">
        <x:f>MIN(BD40+BE40,IF(BD40&gt;0,IFERROR(INDEX(Inputs!$H$15:$H$24,MATCH(9,Inputs!$L$15:$L$24,0)),0),0))</x:f>
        <x:v>0</x:v>
      </x:c>
      <x:c r="BG40" s="180" t="n">
        <x:f>MAX(0,BD40+BE40-BF40)</x:f>
        <x:v>0</x:v>
      </x:c>
      <x:c r="BH40" s="180" t="n">
        <x:f>MIN(BG40,MAX(0,$G40-SUM(K40,Q40,W40,AC40,AI40,AO40,AU40,BA40)))</x:f>
        <x:v>0</x:v>
      </x:c>
      <x:c r="BI40" s="180" t="n">
        <x:f>MAX(0,BG40-BH40)</x:f>
        <x:v>0</x:v>
      </x:c>
      <x:c r="BJ40" s="180" t="n">
        <x:f>BO39</x:f>
        <x:v>0</x:v>
      </x:c>
      <x:c r="BK40" s="180" t="n">
        <x:f>IF(BJ40&lt;=0,0,BJ40*IFERROR(INDEX(Inputs!$E$15:$E$24,MATCH(10,Inputs!$L$15:$L$24,0)),0)/12)</x:f>
        <x:v>0</x:v>
      </x:c>
      <x:c r="BL40" s="180" t="n">
        <x:f>MIN(BJ40+BK40,IF(BJ40&gt;0,IFERROR(INDEX(Inputs!$H$15:$H$24,MATCH(10,Inputs!$L$15:$L$24,0)),0),0))</x:f>
        <x:v>0</x:v>
      </x:c>
      <x:c r="BM40" s="180" t="n">
        <x:f>MAX(0,BJ40+BK40-BL40)</x:f>
        <x:v>0</x:v>
      </x:c>
      <x:c r="BN40" s="180" t="n">
        <x:f>MIN(BM40,MAX(0,$G40-SUM(K40,Q40,W40,AC40,AI40,AO40,AU40,BA40,BG40)))</x:f>
        <x:v>0</x:v>
      </x:c>
      <x:c r="BO40" s="192" t="n">
        <x:f>MAX(0,BM40-BN40)</x:f>
        <x:v>0</x:v>
      </x:c>
    </x:row>
    <x:row r="41">
      <x:c r="A41" s="191" t="n">
        <x:f>34</x:f>
        <x:v>34</x:v>
      </x:c>
      <x:c r="B41" s="178" t="n">
        <x:f>EDATE(Inputs!$B$4,A41-1)</x:f>
        <x:v>47223</x:v>
      </x:c>
      <x:c r="C41" s="182" t="n">
        <x:f>SUM(H41,N41,T41,Z41,AF41,AL41,AR41,AX41,BD41,BJ41)</x:f>
        <x:v>0</x:v>
      </x:c>
      <x:c r="D41" s="182" t="n">
        <x:f>SUM(I41,O41,U41,AA41,AG41,AM41,AS41,AY41,BE41,BK41)</x:f>
        <x:v>0</x:v>
      </x:c>
      <x:c r="E41" s="182" t="n">
        <x:f>SUM(J41,P41,V41,AB41,AH41,AN41,AT41,AZ41,BF41,BL41)+SUM(L41,R41,X41,AD41,AJ41,AP41,AV41,BB41,BH41,BN41)</x:f>
        <x:v>0</x:v>
      </x:c>
      <x:c r="F41" s="182" t="n">
        <x:f>SUM(M41,S41,Y41,AE41,AK41,AQ41,AW41,BC41,BI41,BO41)</x:f>
        <x:v>0</x:v>
      </x:c>
      <x:c r="G41" s="182" t="n">
        <x:f>MAX(0,Inputs!$B$12-SUM(J41,P41,V41,AB41,AH41,AN41,AT41,AZ41,BF41,BL41))</x:f>
        <x:v>1150</x:v>
      </x:c>
      <x:c r="H41" s="180" t="n">
        <x:f>M40</x:f>
        <x:v>0</x:v>
      </x:c>
      <x:c r="I41" s="180" t="n">
        <x:f>IF(H41&lt;=0,0,H41*IFERROR(INDEX(Inputs!$E$15:$E$24,MATCH(1,Inputs!$L$15:$L$24,0)),0)/12)</x:f>
        <x:v>0</x:v>
      </x:c>
      <x:c r="J41" s="180" t="n">
        <x:f>MIN(H41+I41,IF(H41&gt;0,IFERROR(INDEX(Inputs!$H$15:$H$24,MATCH(1,Inputs!$L$15:$L$24,0)),0),0))</x:f>
        <x:v>0</x:v>
      </x:c>
      <x:c r="K41" s="180" t="n">
        <x:f>MAX(0,H41+I41-J41)</x:f>
        <x:v>0</x:v>
      </x:c>
      <x:c r="L41" s="180" t="n">
        <x:f>MIN(K41,MAX(0,$G41-0))</x:f>
        <x:v>0</x:v>
      </x:c>
      <x:c r="M41" s="180" t="n">
        <x:f>MAX(0,K41-L41)</x:f>
        <x:v>0</x:v>
      </x:c>
      <x:c r="N41" s="180" t="n">
        <x:f>S40</x:f>
        <x:v>0</x:v>
      </x:c>
      <x:c r="O41" s="180" t="n">
        <x:f>IF(N41&lt;=0,0,N41*IFERROR(INDEX(Inputs!$E$15:$E$24,MATCH(2,Inputs!$L$15:$L$24,0)),0)/12)</x:f>
        <x:v>0</x:v>
      </x:c>
      <x:c r="P41" s="180" t="n">
        <x:f>MIN(N41+O41,IF(N41&gt;0,IFERROR(INDEX(Inputs!$H$15:$H$24,MATCH(2,Inputs!$L$15:$L$24,0)),0),0))</x:f>
        <x:v>0</x:v>
      </x:c>
      <x:c r="Q41" s="180" t="n">
        <x:f>MAX(0,N41+O41-P41)</x:f>
        <x:v>0</x:v>
      </x:c>
      <x:c r="R41" s="180" t="n">
        <x:f>MIN(Q41,MAX(0,$G41-SUM(K41)))</x:f>
        <x:v>0</x:v>
      </x:c>
      <x:c r="S41" s="180" t="n">
        <x:f>MAX(0,Q41-R41)</x:f>
        <x:v>0</x:v>
      </x:c>
      <x:c r="T41" s="180" t="n">
        <x:f>Y40</x:f>
        <x:v>0</x:v>
      </x:c>
      <x:c r="U41" s="180" t="n">
        <x:f>IF(T41&lt;=0,0,T41*IFERROR(INDEX(Inputs!$E$15:$E$24,MATCH(3,Inputs!$L$15:$L$24,0)),0)/12)</x:f>
        <x:v>0</x:v>
      </x:c>
      <x:c r="V41" s="180" t="n">
        <x:f>MIN(T41+U41,IF(T41&gt;0,IFERROR(INDEX(Inputs!$H$15:$H$24,MATCH(3,Inputs!$L$15:$L$24,0)),0),0))</x:f>
        <x:v>0</x:v>
      </x:c>
      <x:c r="W41" s="180" t="n">
        <x:f>MAX(0,T41+U41-V41)</x:f>
        <x:v>0</x:v>
      </x:c>
      <x:c r="X41" s="180" t="n">
        <x:f>MIN(W41,MAX(0,$G41-SUM(K41,Q41)))</x:f>
        <x:v>0</x:v>
      </x:c>
      <x:c r="Y41" s="180" t="n">
        <x:f>MAX(0,W41-X41)</x:f>
        <x:v>0</x:v>
      </x:c>
      <x:c r="Z41" s="180" t="n">
        <x:f>AE40</x:f>
        <x:v>0</x:v>
      </x:c>
      <x:c r="AA41" s="180" t="n">
        <x:f>IF(Z41&lt;=0,0,Z41*IFERROR(INDEX(Inputs!$E$15:$E$24,MATCH(4,Inputs!$L$15:$L$24,0)),0)/12)</x:f>
        <x:v>0</x:v>
      </x:c>
      <x:c r="AB41" s="180" t="n">
        <x:f>MIN(Z41+AA41,IF(Z41&gt;0,IFERROR(INDEX(Inputs!$H$15:$H$24,MATCH(4,Inputs!$L$15:$L$24,0)),0),0))</x:f>
        <x:v>0</x:v>
      </x:c>
      <x:c r="AC41" s="180" t="n">
        <x:f>MAX(0,Z41+AA41-AB41)</x:f>
        <x:v>0</x:v>
      </x:c>
      <x:c r="AD41" s="180" t="n">
        <x:f>MIN(AC41,MAX(0,$G41-SUM(K41,Q41,W41)))</x:f>
        <x:v>0</x:v>
      </x:c>
      <x:c r="AE41" s="180" t="n">
        <x:f>MAX(0,AC41-AD41)</x:f>
        <x:v>0</x:v>
      </x:c>
      <x:c r="AF41" s="180" t="n">
        <x:f>AK40</x:f>
        <x:v>0</x:v>
      </x:c>
      <x:c r="AG41" s="180" t="n">
        <x:f>IF(AF41&lt;=0,0,AF41*IFERROR(INDEX(Inputs!$E$15:$E$24,MATCH(5,Inputs!$L$15:$L$24,0)),0)/12)</x:f>
        <x:v>0</x:v>
      </x:c>
      <x:c r="AH41" s="180" t="n">
        <x:f>MIN(AF41+AG41,IF(AF41&gt;0,IFERROR(INDEX(Inputs!$H$15:$H$24,MATCH(5,Inputs!$L$15:$L$24,0)),0),0))</x:f>
        <x:v>0</x:v>
      </x:c>
      <x:c r="AI41" s="180" t="n">
        <x:f>MAX(0,AF41+AG41-AH41)</x:f>
        <x:v>0</x:v>
      </x:c>
      <x:c r="AJ41" s="180" t="n">
        <x:f>MIN(AI41,MAX(0,$G41-SUM(K41,Q41,W41,AC41)))</x:f>
        <x:v>0</x:v>
      </x:c>
      <x:c r="AK41" s="180" t="n">
        <x:f>MAX(0,AI41-AJ41)</x:f>
        <x:v>0</x:v>
      </x:c>
      <x:c r="AL41" s="180" t="n">
        <x:f>AQ40</x:f>
        <x:v>0</x:v>
      </x:c>
      <x:c r="AM41" s="180" t="n">
        <x:f>IF(AL41&lt;=0,0,AL41*IFERROR(INDEX(Inputs!$E$15:$E$24,MATCH(6,Inputs!$L$15:$L$24,0)),0)/12)</x:f>
        <x:v>0</x:v>
      </x:c>
      <x:c r="AN41" s="180" t="n">
        <x:f>MIN(AL41+AM41,IF(AL41&gt;0,IFERROR(INDEX(Inputs!$H$15:$H$24,MATCH(6,Inputs!$L$15:$L$24,0)),0),0))</x:f>
        <x:v>0</x:v>
      </x:c>
      <x:c r="AO41" s="180" t="n">
        <x:f>MAX(0,AL41+AM41-AN41)</x:f>
        <x:v>0</x:v>
      </x:c>
      <x:c r="AP41" s="180" t="n">
        <x:f>MIN(AO41,MAX(0,$G41-SUM(K41,Q41,W41,AC41,AI41)))</x:f>
        <x:v>0</x:v>
      </x:c>
      <x:c r="AQ41" s="180" t="n">
        <x:f>MAX(0,AO41-AP41)</x:f>
        <x:v>0</x:v>
      </x:c>
      <x:c r="AR41" s="180" t="n">
        <x:f>AW40</x:f>
        <x:v>0</x:v>
      </x:c>
      <x:c r="AS41" s="180" t="n">
        <x:f>IF(AR41&lt;=0,0,AR41*IFERROR(INDEX(Inputs!$E$15:$E$24,MATCH(7,Inputs!$L$15:$L$24,0)),0)/12)</x:f>
        <x:v>0</x:v>
      </x:c>
      <x:c r="AT41" s="180" t="n">
        <x:f>MIN(AR41+AS41,IF(AR41&gt;0,IFERROR(INDEX(Inputs!$H$15:$H$24,MATCH(7,Inputs!$L$15:$L$24,0)),0),0))</x:f>
        <x:v>0</x:v>
      </x:c>
      <x:c r="AU41" s="180" t="n">
        <x:f>MAX(0,AR41+AS41-AT41)</x:f>
        <x:v>0</x:v>
      </x:c>
      <x:c r="AV41" s="180" t="n">
        <x:f>MIN(AU41,MAX(0,$G41-SUM(K41,Q41,W41,AC41,AI41,AO41)))</x:f>
        <x:v>0</x:v>
      </x:c>
      <x:c r="AW41" s="180" t="n">
        <x:f>MAX(0,AU41-AV41)</x:f>
        <x:v>0</x:v>
      </x:c>
      <x:c r="AX41" s="180" t="n">
        <x:f>BC40</x:f>
        <x:v>0</x:v>
      </x:c>
      <x:c r="AY41" s="180" t="n">
        <x:f>IF(AX41&lt;=0,0,AX41*IFERROR(INDEX(Inputs!$E$15:$E$24,MATCH(8,Inputs!$L$15:$L$24,0)),0)/12)</x:f>
        <x:v>0</x:v>
      </x:c>
      <x:c r="AZ41" s="180" t="n">
        <x:f>MIN(AX41+AY41,IF(AX41&gt;0,IFERROR(INDEX(Inputs!$H$15:$H$24,MATCH(8,Inputs!$L$15:$L$24,0)),0),0))</x:f>
        <x:v>0</x:v>
      </x:c>
      <x:c r="BA41" s="180" t="n">
        <x:f>MAX(0,AX41+AY41-AZ41)</x:f>
        <x:v>0</x:v>
      </x:c>
      <x:c r="BB41" s="180" t="n">
        <x:f>MIN(BA41,MAX(0,$G41-SUM(K41,Q41,W41,AC41,AI41,AO41,AU41)))</x:f>
        <x:v>0</x:v>
      </x:c>
      <x:c r="BC41" s="180" t="n">
        <x:f>MAX(0,BA41-BB41)</x:f>
        <x:v>0</x:v>
      </x:c>
      <x:c r="BD41" s="180" t="n">
        <x:f>BI40</x:f>
        <x:v>0</x:v>
      </x:c>
      <x:c r="BE41" s="180" t="n">
        <x:f>IF(BD41&lt;=0,0,BD41*IFERROR(INDEX(Inputs!$E$15:$E$24,MATCH(9,Inputs!$L$15:$L$24,0)),0)/12)</x:f>
        <x:v>0</x:v>
      </x:c>
      <x:c r="BF41" s="180" t="n">
        <x:f>MIN(BD41+BE41,IF(BD41&gt;0,IFERROR(INDEX(Inputs!$H$15:$H$24,MATCH(9,Inputs!$L$15:$L$24,0)),0),0))</x:f>
        <x:v>0</x:v>
      </x:c>
      <x:c r="BG41" s="180" t="n">
        <x:f>MAX(0,BD41+BE41-BF41)</x:f>
        <x:v>0</x:v>
      </x:c>
      <x:c r="BH41" s="180" t="n">
        <x:f>MIN(BG41,MAX(0,$G41-SUM(K41,Q41,W41,AC41,AI41,AO41,AU41,BA41)))</x:f>
        <x:v>0</x:v>
      </x:c>
      <x:c r="BI41" s="180" t="n">
        <x:f>MAX(0,BG41-BH41)</x:f>
        <x:v>0</x:v>
      </x:c>
      <x:c r="BJ41" s="180" t="n">
        <x:f>BO40</x:f>
        <x:v>0</x:v>
      </x:c>
      <x:c r="BK41" s="180" t="n">
        <x:f>IF(BJ41&lt;=0,0,BJ41*IFERROR(INDEX(Inputs!$E$15:$E$24,MATCH(10,Inputs!$L$15:$L$24,0)),0)/12)</x:f>
        <x:v>0</x:v>
      </x:c>
      <x:c r="BL41" s="180" t="n">
        <x:f>MIN(BJ41+BK41,IF(BJ41&gt;0,IFERROR(INDEX(Inputs!$H$15:$H$24,MATCH(10,Inputs!$L$15:$L$24,0)),0),0))</x:f>
        <x:v>0</x:v>
      </x:c>
      <x:c r="BM41" s="180" t="n">
        <x:f>MAX(0,BJ41+BK41-BL41)</x:f>
        <x:v>0</x:v>
      </x:c>
      <x:c r="BN41" s="180" t="n">
        <x:f>MIN(BM41,MAX(0,$G41-SUM(K41,Q41,W41,AC41,AI41,AO41,AU41,BA41,BG41)))</x:f>
        <x:v>0</x:v>
      </x:c>
      <x:c r="BO41" s="192" t="n">
        <x:f>MAX(0,BM41-BN41)</x:f>
        <x:v>0</x:v>
      </x:c>
    </x:row>
    <x:row r="42">
      <x:c r="A42" s="191" t="n">
        <x:f>35</x:f>
        <x:v>35</x:v>
      </x:c>
      <x:c r="B42" s="178" t="n">
        <x:f>EDATE(Inputs!$B$4,A42-1)</x:f>
        <x:v>47253</x:v>
      </x:c>
      <x:c r="C42" s="182" t="n">
        <x:f>SUM(H42,N42,T42,Z42,AF42,AL42,AR42,AX42,BD42,BJ42)</x:f>
        <x:v>0</x:v>
      </x:c>
      <x:c r="D42" s="182" t="n">
        <x:f>SUM(I42,O42,U42,AA42,AG42,AM42,AS42,AY42,BE42,BK42)</x:f>
        <x:v>0</x:v>
      </x:c>
      <x:c r="E42" s="182" t="n">
        <x:f>SUM(J42,P42,V42,AB42,AH42,AN42,AT42,AZ42,BF42,BL42)+SUM(L42,R42,X42,AD42,AJ42,AP42,AV42,BB42,BH42,BN42)</x:f>
        <x:v>0</x:v>
      </x:c>
      <x:c r="F42" s="182" t="n">
        <x:f>SUM(M42,S42,Y42,AE42,AK42,AQ42,AW42,BC42,BI42,BO42)</x:f>
        <x:v>0</x:v>
      </x:c>
      <x:c r="G42" s="182" t="n">
        <x:f>MAX(0,Inputs!$B$12-SUM(J42,P42,V42,AB42,AH42,AN42,AT42,AZ42,BF42,BL42))</x:f>
        <x:v>1150</x:v>
      </x:c>
      <x:c r="H42" s="180" t="n">
        <x:f>M41</x:f>
        <x:v>0</x:v>
      </x:c>
      <x:c r="I42" s="180" t="n">
        <x:f>IF(H42&lt;=0,0,H42*IFERROR(INDEX(Inputs!$E$15:$E$24,MATCH(1,Inputs!$L$15:$L$24,0)),0)/12)</x:f>
        <x:v>0</x:v>
      </x:c>
      <x:c r="J42" s="180" t="n">
        <x:f>MIN(H42+I42,IF(H42&gt;0,IFERROR(INDEX(Inputs!$H$15:$H$24,MATCH(1,Inputs!$L$15:$L$24,0)),0),0))</x:f>
        <x:v>0</x:v>
      </x:c>
      <x:c r="K42" s="180" t="n">
        <x:f>MAX(0,H42+I42-J42)</x:f>
        <x:v>0</x:v>
      </x:c>
      <x:c r="L42" s="180" t="n">
        <x:f>MIN(K42,MAX(0,$G42-0))</x:f>
        <x:v>0</x:v>
      </x:c>
      <x:c r="M42" s="180" t="n">
        <x:f>MAX(0,K42-L42)</x:f>
        <x:v>0</x:v>
      </x:c>
      <x:c r="N42" s="180" t="n">
        <x:f>S41</x:f>
        <x:v>0</x:v>
      </x:c>
      <x:c r="O42" s="180" t="n">
        <x:f>IF(N42&lt;=0,0,N42*IFERROR(INDEX(Inputs!$E$15:$E$24,MATCH(2,Inputs!$L$15:$L$24,0)),0)/12)</x:f>
        <x:v>0</x:v>
      </x:c>
      <x:c r="P42" s="180" t="n">
        <x:f>MIN(N42+O42,IF(N42&gt;0,IFERROR(INDEX(Inputs!$H$15:$H$24,MATCH(2,Inputs!$L$15:$L$24,0)),0),0))</x:f>
        <x:v>0</x:v>
      </x:c>
      <x:c r="Q42" s="180" t="n">
        <x:f>MAX(0,N42+O42-P42)</x:f>
        <x:v>0</x:v>
      </x:c>
      <x:c r="R42" s="180" t="n">
        <x:f>MIN(Q42,MAX(0,$G42-SUM(K42)))</x:f>
        <x:v>0</x:v>
      </x:c>
      <x:c r="S42" s="180" t="n">
        <x:f>MAX(0,Q42-R42)</x:f>
        <x:v>0</x:v>
      </x:c>
      <x:c r="T42" s="180" t="n">
        <x:f>Y41</x:f>
        <x:v>0</x:v>
      </x:c>
      <x:c r="U42" s="180" t="n">
        <x:f>IF(T42&lt;=0,0,T42*IFERROR(INDEX(Inputs!$E$15:$E$24,MATCH(3,Inputs!$L$15:$L$24,0)),0)/12)</x:f>
        <x:v>0</x:v>
      </x:c>
      <x:c r="V42" s="180" t="n">
        <x:f>MIN(T42+U42,IF(T42&gt;0,IFERROR(INDEX(Inputs!$H$15:$H$24,MATCH(3,Inputs!$L$15:$L$24,0)),0),0))</x:f>
        <x:v>0</x:v>
      </x:c>
      <x:c r="W42" s="180" t="n">
        <x:f>MAX(0,T42+U42-V42)</x:f>
        <x:v>0</x:v>
      </x:c>
      <x:c r="X42" s="180" t="n">
        <x:f>MIN(W42,MAX(0,$G42-SUM(K42,Q42)))</x:f>
        <x:v>0</x:v>
      </x:c>
      <x:c r="Y42" s="180" t="n">
        <x:f>MAX(0,W42-X42)</x:f>
        <x:v>0</x:v>
      </x:c>
      <x:c r="Z42" s="180" t="n">
        <x:f>AE41</x:f>
        <x:v>0</x:v>
      </x:c>
      <x:c r="AA42" s="180" t="n">
        <x:f>IF(Z42&lt;=0,0,Z42*IFERROR(INDEX(Inputs!$E$15:$E$24,MATCH(4,Inputs!$L$15:$L$24,0)),0)/12)</x:f>
        <x:v>0</x:v>
      </x:c>
      <x:c r="AB42" s="180" t="n">
        <x:f>MIN(Z42+AA42,IF(Z42&gt;0,IFERROR(INDEX(Inputs!$H$15:$H$24,MATCH(4,Inputs!$L$15:$L$24,0)),0),0))</x:f>
        <x:v>0</x:v>
      </x:c>
      <x:c r="AC42" s="180" t="n">
        <x:f>MAX(0,Z42+AA42-AB42)</x:f>
        <x:v>0</x:v>
      </x:c>
      <x:c r="AD42" s="180" t="n">
        <x:f>MIN(AC42,MAX(0,$G42-SUM(K42,Q42,W42)))</x:f>
        <x:v>0</x:v>
      </x:c>
      <x:c r="AE42" s="180" t="n">
        <x:f>MAX(0,AC42-AD42)</x:f>
        <x:v>0</x:v>
      </x:c>
      <x:c r="AF42" s="180" t="n">
        <x:f>AK41</x:f>
        <x:v>0</x:v>
      </x:c>
      <x:c r="AG42" s="180" t="n">
        <x:f>IF(AF42&lt;=0,0,AF42*IFERROR(INDEX(Inputs!$E$15:$E$24,MATCH(5,Inputs!$L$15:$L$24,0)),0)/12)</x:f>
        <x:v>0</x:v>
      </x:c>
      <x:c r="AH42" s="180" t="n">
        <x:f>MIN(AF42+AG42,IF(AF42&gt;0,IFERROR(INDEX(Inputs!$H$15:$H$24,MATCH(5,Inputs!$L$15:$L$24,0)),0),0))</x:f>
        <x:v>0</x:v>
      </x:c>
      <x:c r="AI42" s="180" t="n">
        <x:f>MAX(0,AF42+AG42-AH42)</x:f>
        <x:v>0</x:v>
      </x:c>
      <x:c r="AJ42" s="180" t="n">
        <x:f>MIN(AI42,MAX(0,$G42-SUM(K42,Q42,W42,AC42)))</x:f>
        <x:v>0</x:v>
      </x:c>
      <x:c r="AK42" s="180" t="n">
        <x:f>MAX(0,AI42-AJ42)</x:f>
        <x:v>0</x:v>
      </x:c>
      <x:c r="AL42" s="180" t="n">
        <x:f>AQ41</x:f>
        <x:v>0</x:v>
      </x:c>
      <x:c r="AM42" s="180" t="n">
        <x:f>IF(AL42&lt;=0,0,AL42*IFERROR(INDEX(Inputs!$E$15:$E$24,MATCH(6,Inputs!$L$15:$L$24,0)),0)/12)</x:f>
        <x:v>0</x:v>
      </x:c>
      <x:c r="AN42" s="180" t="n">
        <x:f>MIN(AL42+AM42,IF(AL42&gt;0,IFERROR(INDEX(Inputs!$H$15:$H$24,MATCH(6,Inputs!$L$15:$L$24,0)),0),0))</x:f>
        <x:v>0</x:v>
      </x:c>
      <x:c r="AO42" s="180" t="n">
        <x:f>MAX(0,AL42+AM42-AN42)</x:f>
        <x:v>0</x:v>
      </x:c>
      <x:c r="AP42" s="180" t="n">
        <x:f>MIN(AO42,MAX(0,$G42-SUM(K42,Q42,W42,AC42,AI42)))</x:f>
        <x:v>0</x:v>
      </x:c>
      <x:c r="AQ42" s="180" t="n">
        <x:f>MAX(0,AO42-AP42)</x:f>
        <x:v>0</x:v>
      </x:c>
      <x:c r="AR42" s="180" t="n">
        <x:f>AW41</x:f>
        <x:v>0</x:v>
      </x:c>
      <x:c r="AS42" s="180" t="n">
        <x:f>IF(AR42&lt;=0,0,AR42*IFERROR(INDEX(Inputs!$E$15:$E$24,MATCH(7,Inputs!$L$15:$L$24,0)),0)/12)</x:f>
        <x:v>0</x:v>
      </x:c>
      <x:c r="AT42" s="180" t="n">
        <x:f>MIN(AR42+AS42,IF(AR42&gt;0,IFERROR(INDEX(Inputs!$H$15:$H$24,MATCH(7,Inputs!$L$15:$L$24,0)),0),0))</x:f>
        <x:v>0</x:v>
      </x:c>
      <x:c r="AU42" s="180" t="n">
        <x:f>MAX(0,AR42+AS42-AT42)</x:f>
        <x:v>0</x:v>
      </x:c>
      <x:c r="AV42" s="180" t="n">
        <x:f>MIN(AU42,MAX(0,$G42-SUM(K42,Q42,W42,AC42,AI42,AO42)))</x:f>
        <x:v>0</x:v>
      </x:c>
      <x:c r="AW42" s="180" t="n">
        <x:f>MAX(0,AU42-AV42)</x:f>
        <x:v>0</x:v>
      </x:c>
      <x:c r="AX42" s="180" t="n">
        <x:f>BC41</x:f>
        <x:v>0</x:v>
      </x:c>
      <x:c r="AY42" s="180" t="n">
        <x:f>IF(AX42&lt;=0,0,AX42*IFERROR(INDEX(Inputs!$E$15:$E$24,MATCH(8,Inputs!$L$15:$L$24,0)),0)/12)</x:f>
        <x:v>0</x:v>
      </x:c>
      <x:c r="AZ42" s="180" t="n">
        <x:f>MIN(AX42+AY42,IF(AX42&gt;0,IFERROR(INDEX(Inputs!$H$15:$H$24,MATCH(8,Inputs!$L$15:$L$24,0)),0),0))</x:f>
        <x:v>0</x:v>
      </x:c>
      <x:c r="BA42" s="180" t="n">
        <x:f>MAX(0,AX42+AY42-AZ42)</x:f>
        <x:v>0</x:v>
      </x:c>
      <x:c r="BB42" s="180" t="n">
        <x:f>MIN(BA42,MAX(0,$G42-SUM(K42,Q42,W42,AC42,AI42,AO42,AU42)))</x:f>
        <x:v>0</x:v>
      </x:c>
      <x:c r="BC42" s="180" t="n">
        <x:f>MAX(0,BA42-BB42)</x:f>
        <x:v>0</x:v>
      </x:c>
      <x:c r="BD42" s="180" t="n">
        <x:f>BI41</x:f>
        <x:v>0</x:v>
      </x:c>
      <x:c r="BE42" s="180" t="n">
        <x:f>IF(BD42&lt;=0,0,BD42*IFERROR(INDEX(Inputs!$E$15:$E$24,MATCH(9,Inputs!$L$15:$L$24,0)),0)/12)</x:f>
        <x:v>0</x:v>
      </x:c>
      <x:c r="BF42" s="180" t="n">
        <x:f>MIN(BD42+BE42,IF(BD42&gt;0,IFERROR(INDEX(Inputs!$H$15:$H$24,MATCH(9,Inputs!$L$15:$L$24,0)),0),0))</x:f>
        <x:v>0</x:v>
      </x:c>
      <x:c r="BG42" s="180" t="n">
        <x:f>MAX(0,BD42+BE42-BF42)</x:f>
        <x:v>0</x:v>
      </x:c>
      <x:c r="BH42" s="180" t="n">
        <x:f>MIN(BG42,MAX(0,$G42-SUM(K42,Q42,W42,AC42,AI42,AO42,AU42,BA42)))</x:f>
        <x:v>0</x:v>
      </x:c>
      <x:c r="BI42" s="180" t="n">
        <x:f>MAX(0,BG42-BH42)</x:f>
        <x:v>0</x:v>
      </x:c>
      <x:c r="BJ42" s="180" t="n">
        <x:f>BO41</x:f>
        <x:v>0</x:v>
      </x:c>
      <x:c r="BK42" s="180" t="n">
        <x:f>IF(BJ42&lt;=0,0,BJ42*IFERROR(INDEX(Inputs!$E$15:$E$24,MATCH(10,Inputs!$L$15:$L$24,0)),0)/12)</x:f>
        <x:v>0</x:v>
      </x:c>
      <x:c r="BL42" s="180" t="n">
        <x:f>MIN(BJ42+BK42,IF(BJ42&gt;0,IFERROR(INDEX(Inputs!$H$15:$H$24,MATCH(10,Inputs!$L$15:$L$24,0)),0),0))</x:f>
        <x:v>0</x:v>
      </x:c>
      <x:c r="BM42" s="180" t="n">
        <x:f>MAX(0,BJ42+BK42-BL42)</x:f>
        <x:v>0</x:v>
      </x:c>
      <x:c r="BN42" s="180" t="n">
        <x:f>MIN(BM42,MAX(0,$G42-SUM(K42,Q42,W42,AC42,AI42,AO42,AU42,BA42,BG42)))</x:f>
        <x:v>0</x:v>
      </x:c>
      <x:c r="BO42" s="192" t="n">
        <x:f>MAX(0,BM42-BN42)</x:f>
        <x:v>0</x:v>
      </x:c>
    </x:row>
    <x:row r="43">
      <x:c r="A43" s="191" t="n">
        <x:f>36</x:f>
        <x:v>36</x:v>
      </x:c>
      <x:c r="B43" s="178" t="n">
        <x:f>EDATE(Inputs!$B$4,A43-1)</x:f>
        <x:v>47284</x:v>
      </x:c>
      <x:c r="C43" s="182" t="n">
        <x:f>SUM(H43,N43,T43,Z43,AF43,AL43,AR43,AX43,BD43,BJ43)</x:f>
        <x:v>0</x:v>
      </x:c>
      <x:c r="D43" s="182" t="n">
        <x:f>SUM(I43,O43,U43,AA43,AG43,AM43,AS43,AY43,BE43,BK43)</x:f>
        <x:v>0</x:v>
      </x:c>
      <x:c r="E43" s="182" t="n">
        <x:f>SUM(J43,P43,V43,AB43,AH43,AN43,AT43,AZ43,BF43,BL43)+SUM(L43,R43,X43,AD43,AJ43,AP43,AV43,BB43,BH43,BN43)</x:f>
        <x:v>0</x:v>
      </x:c>
      <x:c r="F43" s="182" t="n">
        <x:f>SUM(M43,S43,Y43,AE43,AK43,AQ43,AW43,BC43,BI43,BO43)</x:f>
        <x:v>0</x:v>
      </x:c>
      <x:c r="G43" s="182" t="n">
        <x:f>MAX(0,Inputs!$B$12-SUM(J43,P43,V43,AB43,AH43,AN43,AT43,AZ43,BF43,BL43))</x:f>
        <x:v>1150</x:v>
      </x:c>
      <x:c r="H43" s="180" t="n">
        <x:f>M42</x:f>
        <x:v>0</x:v>
      </x:c>
      <x:c r="I43" s="180" t="n">
        <x:f>IF(H43&lt;=0,0,H43*IFERROR(INDEX(Inputs!$E$15:$E$24,MATCH(1,Inputs!$L$15:$L$24,0)),0)/12)</x:f>
        <x:v>0</x:v>
      </x:c>
      <x:c r="J43" s="180" t="n">
        <x:f>MIN(H43+I43,IF(H43&gt;0,IFERROR(INDEX(Inputs!$H$15:$H$24,MATCH(1,Inputs!$L$15:$L$24,0)),0),0))</x:f>
        <x:v>0</x:v>
      </x:c>
      <x:c r="K43" s="180" t="n">
        <x:f>MAX(0,H43+I43-J43)</x:f>
        <x:v>0</x:v>
      </x:c>
      <x:c r="L43" s="180" t="n">
        <x:f>MIN(K43,MAX(0,$G43-0))</x:f>
        <x:v>0</x:v>
      </x:c>
      <x:c r="M43" s="180" t="n">
        <x:f>MAX(0,K43-L43)</x:f>
        <x:v>0</x:v>
      </x:c>
      <x:c r="N43" s="180" t="n">
        <x:f>S42</x:f>
        <x:v>0</x:v>
      </x:c>
      <x:c r="O43" s="180" t="n">
        <x:f>IF(N43&lt;=0,0,N43*IFERROR(INDEX(Inputs!$E$15:$E$24,MATCH(2,Inputs!$L$15:$L$24,0)),0)/12)</x:f>
        <x:v>0</x:v>
      </x:c>
      <x:c r="P43" s="180" t="n">
        <x:f>MIN(N43+O43,IF(N43&gt;0,IFERROR(INDEX(Inputs!$H$15:$H$24,MATCH(2,Inputs!$L$15:$L$24,0)),0),0))</x:f>
        <x:v>0</x:v>
      </x:c>
      <x:c r="Q43" s="180" t="n">
        <x:f>MAX(0,N43+O43-P43)</x:f>
        <x:v>0</x:v>
      </x:c>
      <x:c r="R43" s="180" t="n">
        <x:f>MIN(Q43,MAX(0,$G43-SUM(K43)))</x:f>
        <x:v>0</x:v>
      </x:c>
      <x:c r="S43" s="180" t="n">
        <x:f>MAX(0,Q43-R43)</x:f>
        <x:v>0</x:v>
      </x:c>
      <x:c r="T43" s="180" t="n">
        <x:f>Y42</x:f>
        <x:v>0</x:v>
      </x:c>
      <x:c r="U43" s="180" t="n">
        <x:f>IF(T43&lt;=0,0,T43*IFERROR(INDEX(Inputs!$E$15:$E$24,MATCH(3,Inputs!$L$15:$L$24,0)),0)/12)</x:f>
        <x:v>0</x:v>
      </x:c>
      <x:c r="V43" s="180" t="n">
        <x:f>MIN(T43+U43,IF(T43&gt;0,IFERROR(INDEX(Inputs!$H$15:$H$24,MATCH(3,Inputs!$L$15:$L$24,0)),0),0))</x:f>
        <x:v>0</x:v>
      </x:c>
      <x:c r="W43" s="180" t="n">
        <x:f>MAX(0,T43+U43-V43)</x:f>
        <x:v>0</x:v>
      </x:c>
      <x:c r="X43" s="180" t="n">
        <x:f>MIN(W43,MAX(0,$G43-SUM(K43,Q43)))</x:f>
        <x:v>0</x:v>
      </x:c>
      <x:c r="Y43" s="180" t="n">
        <x:f>MAX(0,W43-X43)</x:f>
        <x:v>0</x:v>
      </x:c>
      <x:c r="Z43" s="180" t="n">
        <x:f>AE42</x:f>
        <x:v>0</x:v>
      </x:c>
      <x:c r="AA43" s="180" t="n">
        <x:f>IF(Z43&lt;=0,0,Z43*IFERROR(INDEX(Inputs!$E$15:$E$24,MATCH(4,Inputs!$L$15:$L$24,0)),0)/12)</x:f>
        <x:v>0</x:v>
      </x:c>
      <x:c r="AB43" s="180" t="n">
        <x:f>MIN(Z43+AA43,IF(Z43&gt;0,IFERROR(INDEX(Inputs!$H$15:$H$24,MATCH(4,Inputs!$L$15:$L$24,0)),0),0))</x:f>
        <x:v>0</x:v>
      </x:c>
      <x:c r="AC43" s="180" t="n">
        <x:f>MAX(0,Z43+AA43-AB43)</x:f>
        <x:v>0</x:v>
      </x:c>
      <x:c r="AD43" s="180" t="n">
        <x:f>MIN(AC43,MAX(0,$G43-SUM(K43,Q43,W43)))</x:f>
        <x:v>0</x:v>
      </x:c>
      <x:c r="AE43" s="180" t="n">
        <x:f>MAX(0,AC43-AD43)</x:f>
        <x:v>0</x:v>
      </x:c>
      <x:c r="AF43" s="180" t="n">
        <x:f>AK42</x:f>
        <x:v>0</x:v>
      </x:c>
      <x:c r="AG43" s="180" t="n">
        <x:f>IF(AF43&lt;=0,0,AF43*IFERROR(INDEX(Inputs!$E$15:$E$24,MATCH(5,Inputs!$L$15:$L$24,0)),0)/12)</x:f>
        <x:v>0</x:v>
      </x:c>
      <x:c r="AH43" s="180" t="n">
        <x:f>MIN(AF43+AG43,IF(AF43&gt;0,IFERROR(INDEX(Inputs!$H$15:$H$24,MATCH(5,Inputs!$L$15:$L$24,0)),0),0))</x:f>
        <x:v>0</x:v>
      </x:c>
      <x:c r="AI43" s="180" t="n">
        <x:f>MAX(0,AF43+AG43-AH43)</x:f>
        <x:v>0</x:v>
      </x:c>
      <x:c r="AJ43" s="180" t="n">
        <x:f>MIN(AI43,MAX(0,$G43-SUM(K43,Q43,W43,AC43)))</x:f>
        <x:v>0</x:v>
      </x:c>
      <x:c r="AK43" s="180" t="n">
        <x:f>MAX(0,AI43-AJ43)</x:f>
        <x:v>0</x:v>
      </x:c>
      <x:c r="AL43" s="180" t="n">
        <x:f>AQ42</x:f>
        <x:v>0</x:v>
      </x:c>
      <x:c r="AM43" s="180" t="n">
        <x:f>IF(AL43&lt;=0,0,AL43*IFERROR(INDEX(Inputs!$E$15:$E$24,MATCH(6,Inputs!$L$15:$L$24,0)),0)/12)</x:f>
        <x:v>0</x:v>
      </x:c>
      <x:c r="AN43" s="180" t="n">
        <x:f>MIN(AL43+AM43,IF(AL43&gt;0,IFERROR(INDEX(Inputs!$H$15:$H$24,MATCH(6,Inputs!$L$15:$L$24,0)),0),0))</x:f>
        <x:v>0</x:v>
      </x:c>
      <x:c r="AO43" s="180" t="n">
        <x:f>MAX(0,AL43+AM43-AN43)</x:f>
        <x:v>0</x:v>
      </x:c>
      <x:c r="AP43" s="180" t="n">
        <x:f>MIN(AO43,MAX(0,$G43-SUM(K43,Q43,W43,AC43,AI43)))</x:f>
        <x:v>0</x:v>
      </x:c>
      <x:c r="AQ43" s="180" t="n">
        <x:f>MAX(0,AO43-AP43)</x:f>
        <x:v>0</x:v>
      </x:c>
      <x:c r="AR43" s="180" t="n">
        <x:f>AW42</x:f>
        <x:v>0</x:v>
      </x:c>
      <x:c r="AS43" s="180" t="n">
        <x:f>IF(AR43&lt;=0,0,AR43*IFERROR(INDEX(Inputs!$E$15:$E$24,MATCH(7,Inputs!$L$15:$L$24,0)),0)/12)</x:f>
        <x:v>0</x:v>
      </x:c>
      <x:c r="AT43" s="180" t="n">
        <x:f>MIN(AR43+AS43,IF(AR43&gt;0,IFERROR(INDEX(Inputs!$H$15:$H$24,MATCH(7,Inputs!$L$15:$L$24,0)),0),0))</x:f>
        <x:v>0</x:v>
      </x:c>
      <x:c r="AU43" s="180" t="n">
        <x:f>MAX(0,AR43+AS43-AT43)</x:f>
        <x:v>0</x:v>
      </x:c>
      <x:c r="AV43" s="180" t="n">
        <x:f>MIN(AU43,MAX(0,$G43-SUM(K43,Q43,W43,AC43,AI43,AO43)))</x:f>
        <x:v>0</x:v>
      </x:c>
      <x:c r="AW43" s="180" t="n">
        <x:f>MAX(0,AU43-AV43)</x:f>
        <x:v>0</x:v>
      </x:c>
      <x:c r="AX43" s="180" t="n">
        <x:f>BC42</x:f>
        <x:v>0</x:v>
      </x:c>
      <x:c r="AY43" s="180" t="n">
        <x:f>IF(AX43&lt;=0,0,AX43*IFERROR(INDEX(Inputs!$E$15:$E$24,MATCH(8,Inputs!$L$15:$L$24,0)),0)/12)</x:f>
        <x:v>0</x:v>
      </x:c>
      <x:c r="AZ43" s="180" t="n">
        <x:f>MIN(AX43+AY43,IF(AX43&gt;0,IFERROR(INDEX(Inputs!$H$15:$H$24,MATCH(8,Inputs!$L$15:$L$24,0)),0),0))</x:f>
        <x:v>0</x:v>
      </x:c>
      <x:c r="BA43" s="180" t="n">
        <x:f>MAX(0,AX43+AY43-AZ43)</x:f>
        <x:v>0</x:v>
      </x:c>
      <x:c r="BB43" s="180" t="n">
        <x:f>MIN(BA43,MAX(0,$G43-SUM(K43,Q43,W43,AC43,AI43,AO43,AU43)))</x:f>
        <x:v>0</x:v>
      </x:c>
      <x:c r="BC43" s="180" t="n">
        <x:f>MAX(0,BA43-BB43)</x:f>
        <x:v>0</x:v>
      </x:c>
      <x:c r="BD43" s="180" t="n">
        <x:f>BI42</x:f>
        <x:v>0</x:v>
      </x:c>
      <x:c r="BE43" s="180" t="n">
        <x:f>IF(BD43&lt;=0,0,BD43*IFERROR(INDEX(Inputs!$E$15:$E$24,MATCH(9,Inputs!$L$15:$L$24,0)),0)/12)</x:f>
        <x:v>0</x:v>
      </x:c>
      <x:c r="BF43" s="180" t="n">
        <x:f>MIN(BD43+BE43,IF(BD43&gt;0,IFERROR(INDEX(Inputs!$H$15:$H$24,MATCH(9,Inputs!$L$15:$L$24,0)),0),0))</x:f>
        <x:v>0</x:v>
      </x:c>
      <x:c r="BG43" s="180" t="n">
        <x:f>MAX(0,BD43+BE43-BF43)</x:f>
        <x:v>0</x:v>
      </x:c>
      <x:c r="BH43" s="180" t="n">
        <x:f>MIN(BG43,MAX(0,$G43-SUM(K43,Q43,W43,AC43,AI43,AO43,AU43,BA43)))</x:f>
        <x:v>0</x:v>
      </x:c>
      <x:c r="BI43" s="180" t="n">
        <x:f>MAX(0,BG43-BH43)</x:f>
        <x:v>0</x:v>
      </x:c>
      <x:c r="BJ43" s="180" t="n">
        <x:f>BO42</x:f>
        <x:v>0</x:v>
      </x:c>
      <x:c r="BK43" s="180" t="n">
        <x:f>IF(BJ43&lt;=0,0,BJ43*IFERROR(INDEX(Inputs!$E$15:$E$24,MATCH(10,Inputs!$L$15:$L$24,0)),0)/12)</x:f>
        <x:v>0</x:v>
      </x:c>
      <x:c r="BL43" s="180" t="n">
        <x:f>MIN(BJ43+BK43,IF(BJ43&gt;0,IFERROR(INDEX(Inputs!$H$15:$H$24,MATCH(10,Inputs!$L$15:$L$24,0)),0),0))</x:f>
        <x:v>0</x:v>
      </x:c>
      <x:c r="BM43" s="180" t="n">
        <x:f>MAX(0,BJ43+BK43-BL43)</x:f>
        <x:v>0</x:v>
      </x:c>
      <x:c r="BN43" s="180" t="n">
        <x:f>MIN(BM43,MAX(0,$G43-SUM(K43,Q43,W43,AC43,AI43,AO43,AU43,BA43,BG43)))</x:f>
        <x:v>0</x:v>
      </x:c>
      <x:c r="BO43" s="192" t="n">
        <x:f>MAX(0,BM43-BN43)</x:f>
        <x:v>0</x:v>
      </x:c>
    </x:row>
    <x:row r="44">
      <x:c r="A44" s="191" t="n">
        <x:f>37</x:f>
        <x:v>37</x:v>
      </x:c>
      <x:c r="B44" s="178" t="n">
        <x:f>EDATE(Inputs!$B$4,A44-1)</x:f>
        <x:v>47314</x:v>
      </x:c>
      <x:c r="C44" s="182" t="n">
        <x:f>SUM(H44,N44,T44,Z44,AF44,AL44,AR44,AX44,BD44,BJ44)</x:f>
        <x:v>0</x:v>
      </x:c>
      <x:c r="D44" s="182" t="n">
        <x:f>SUM(I44,O44,U44,AA44,AG44,AM44,AS44,AY44,BE44,BK44)</x:f>
        <x:v>0</x:v>
      </x:c>
      <x:c r="E44" s="182" t="n">
        <x:f>SUM(J44,P44,V44,AB44,AH44,AN44,AT44,AZ44,BF44,BL44)+SUM(L44,R44,X44,AD44,AJ44,AP44,AV44,BB44,BH44,BN44)</x:f>
        <x:v>0</x:v>
      </x:c>
      <x:c r="F44" s="182" t="n">
        <x:f>SUM(M44,S44,Y44,AE44,AK44,AQ44,AW44,BC44,BI44,BO44)</x:f>
        <x:v>0</x:v>
      </x:c>
      <x:c r="G44" s="182" t="n">
        <x:f>MAX(0,Inputs!$B$12-SUM(J44,P44,V44,AB44,AH44,AN44,AT44,AZ44,BF44,BL44))</x:f>
        <x:v>1150</x:v>
      </x:c>
      <x:c r="H44" s="180" t="n">
        <x:f>M43</x:f>
        <x:v>0</x:v>
      </x:c>
      <x:c r="I44" s="180" t="n">
        <x:f>IF(H44&lt;=0,0,H44*IFERROR(INDEX(Inputs!$E$15:$E$24,MATCH(1,Inputs!$L$15:$L$24,0)),0)/12)</x:f>
        <x:v>0</x:v>
      </x:c>
      <x:c r="J44" s="180" t="n">
        <x:f>MIN(H44+I44,IF(H44&gt;0,IFERROR(INDEX(Inputs!$H$15:$H$24,MATCH(1,Inputs!$L$15:$L$24,0)),0),0))</x:f>
        <x:v>0</x:v>
      </x:c>
      <x:c r="K44" s="180" t="n">
        <x:f>MAX(0,H44+I44-J44)</x:f>
        <x:v>0</x:v>
      </x:c>
      <x:c r="L44" s="180" t="n">
        <x:f>MIN(K44,MAX(0,$G44-0))</x:f>
        <x:v>0</x:v>
      </x:c>
      <x:c r="M44" s="180" t="n">
        <x:f>MAX(0,K44-L44)</x:f>
        <x:v>0</x:v>
      </x:c>
      <x:c r="N44" s="180" t="n">
        <x:f>S43</x:f>
        <x:v>0</x:v>
      </x:c>
      <x:c r="O44" s="180" t="n">
        <x:f>IF(N44&lt;=0,0,N44*IFERROR(INDEX(Inputs!$E$15:$E$24,MATCH(2,Inputs!$L$15:$L$24,0)),0)/12)</x:f>
        <x:v>0</x:v>
      </x:c>
      <x:c r="P44" s="180" t="n">
        <x:f>MIN(N44+O44,IF(N44&gt;0,IFERROR(INDEX(Inputs!$H$15:$H$24,MATCH(2,Inputs!$L$15:$L$24,0)),0),0))</x:f>
        <x:v>0</x:v>
      </x:c>
      <x:c r="Q44" s="180" t="n">
        <x:f>MAX(0,N44+O44-P44)</x:f>
        <x:v>0</x:v>
      </x:c>
      <x:c r="R44" s="180" t="n">
        <x:f>MIN(Q44,MAX(0,$G44-SUM(K44)))</x:f>
        <x:v>0</x:v>
      </x:c>
      <x:c r="S44" s="180" t="n">
        <x:f>MAX(0,Q44-R44)</x:f>
        <x:v>0</x:v>
      </x:c>
      <x:c r="T44" s="180" t="n">
        <x:f>Y43</x:f>
        <x:v>0</x:v>
      </x:c>
      <x:c r="U44" s="180" t="n">
        <x:f>IF(T44&lt;=0,0,T44*IFERROR(INDEX(Inputs!$E$15:$E$24,MATCH(3,Inputs!$L$15:$L$24,0)),0)/12)</x:f>
        <x:v>0</x:v>
      </x:c>
      <x:c r="V44" s="180" t="n">
        <x:f>MIN(T44+U44,IF(T44&gt;0,IFERROR(INDEX(Inputs!$H$15:$H$24,MATCH(3,Inputs!$L$15:$L$24,0)),0),0))</x:f>
        <x:v>0</x:v>
      </x:c>
      <x:c r="W44" s="180" t="n">
        <x:f>MAX(0,T44+U44-V44)</x:f>
        <x:v>0</x:v>
      </x:c>
      <x:c r="X44" s="180" t="n">
        <x:f>MIN(W44,MAX(0,$G44-SUM(K44,Q44)))</x:f>
        <x:v>0</x:v>
      </x:c>
      <x:c r="Y44" s="180" t="n">
        <x:f>MAX(0,W44-X44)</x:f>
        <x:v>0</x:v>
      </x:c>
      <x:c r="Z44" s="180" t="n">
        <x:f>AE43</x:f>
        <x:v>0</x:v>
      </x:c>
      <x:c r="AA44" s="180" t="n">
        <x:f>IF(Z44&lt;=0,0,Z44*IFERROR(INDEX(Inputs!$E$15:$E$24,MATCH(4,Inputs!$L$15:$L$24,0)),0)/12)</x:f>
        <x:v>0</x:v>
      </x:c>
      <x:c r="AB44" s="180" t="n">
        <x:f>MIN(Z44+AA44,IF(Z44&gt;0,IFERROR(INDEX(Inputs!$H$15:$H$24,MATCH(4,Inputs!$L$15:$L$24,0)),0),0))</x:f>
        <x:v>0</x:v>
      </x:c>
      <x:c r="AC44" s="180" t="n">
        <x:f>MAX(0,Z44+AA44-AB44)</x:f>
        <x:v>0</x:v>
      </x:c>
      <x:c r="AD44" s="180" t="n">
        <x:f>MIN(AC44,MAX(0,$G44-SUM(K44,Q44,W44)))</x:f>
        <x:v>0</x:v>
      </x:c>
      <x:c r="AE44" s="180" t="n">
        <x:f>MAX(0,AC44-AD44)</x:f>
        <x:v>0</x:v>
      </x:c>
      <x:c r="AF44" s="180" t="n">
        <x:f>AK43</x:f>
        <x:v>0</x:v>
      </x:c>
      <x:c r="AG44" s="180" t="n">
        <x:f>IF(AF44&lt;=0,0,AF44*IFERROR(INDEX(Inputs!$E$15:$E$24,MATCH(5,Inputs!$L$15:$L$24,0)),0)/12)</x:f>
        <x:v>0</x:v>
      </x:c>
      <x:c r="AH44" s="180" t="n">
        <x:f>MIN(AF44+AG44,IF(AF44&gt;0,IFERROR(INDEX(Inputs!$H$15:$H$24,MATCH(5,Inputs!$L$15:$L$24,0)),0),0))</x:f>
        <x:v>0</x:v>
      </x:c>
      <x:c r="AI44" s="180" t="n">
        <x:f>MAX(0,AF44+AG44-AH44)</x:f>
        <x:v>0</x:v>
      </x:c>
      <x:c r="AJ44" s="180" t="n">
        <x:f>MIN(AI44,MAX(0,$G44-SUM(K44,Q44,W44,AC44)))</x:f>
        <x:v>0</x:v>
      </x:c>
      <x:c r="AK44" s="180" t="n">
        <x:f>MAX(0,AI44-AJ44)</x:f>
        <x:v>0</x:v>
      </x:c>
      <x:c r="AL44" s="180" t="n">
        <x:f>AQ43</x:f>
        <x:v>0</x:v>
      </x:c>
      <x:c r="AM44" s="180" t="n">
        <x:f>IF(AL44&lt;=0,0,AL44*IFERROR(INDEX(Inputs!$E$15:$E$24,MATCH(6,Inputs!$L$15:$L$24,0)),0)/12)</x:f>
        <x:v>0</x:v>
      </x:c>
      <x:c r="AN44" s="180" t="n">
        <x:f>MIN(AL44+AM44,IF(AL44&gt;0,IFERROR(INDEX(Inputs!$H$15:$H$24,MATCH(6,Inputs!$L$15:$L$24,0)),0),0))</x:f>
        <x:v>0</x:v>
      </x:c>
      <x:c r="AO44" s="180" t="n">
        <x:f>MAX(0,AL44+AM44-AN44)</x:f>
        <x:v>0</x:v>
      </x:c>
      <x:c r="AP44" s="180" t="n">
        <x:f>MIN(AO44,MAX(0,$G44-SUM(K44,Q44,W44,AC44,AI44)))</x:f>
        <x:v>0</x:v>
      </x:c>
      <x:c r="AQ44" s="180" t="n">
        <x:f>MAX(0,AO44-AP44)</x:f>
        <x:v>0</x:v>
      </x:c>
      <x:c r="AR44" s="180" t="n">
        <x:f>AW43</x:f>
        <x:v>0</x:v>
      </x:c>
      <x:c r="AS44" s="180" t="n">
        <x:f>IF(AR44&lt;=0,0,AR44*IFERROR(INDEX(Inputs!$E$15:$E$24,MATCH(7,Inputs!$L$15:$L$24,0)),0)/12)</x:f>
        <x:v>0</x:v>
      </x:c>
      <x:c r="AT44" s="180" t="n">
        <x:f>MIN(AR44+AS44,IF(AR44&gt;0,IFERROR(INDEX(Inputs!$H$15:$H$24,MATCH(7,Inputs!$L$15:$L$24,0)),0),0))</x:f>
        <x:v>0</x:v>
      </x:c>
      <x:c r="AU44" s="180" t="n">
        <x:f>MAX(0,AR44+AS44-AT44)</x:f>
        <x:v>0</x:v>
      </x:c>
      <x:c r="AV44" s="180" t="n">
        <x:f>MIN(AU44,MAX(0,$G44-SUM(K44,Q44,W44,AC44,AI44,AO44)))</x:f>
        <x:v>0</x:v>
      </x:c>
      <x:c r="AW44" s="180" t="n">
        <x:f>MAX(0,AU44-AV44)</x:f>
        <x:v>0</x:v>
      </x:c>
      <x:c r="AX44" s="180" t="n">
        <x:f>BC43</x:f>
        <x:v>0</x:v>
      </x:c>
      <x:c r="AY44" s="180" t="n">
        <x:f>IF(AX44&lt;=0,0,AX44*IFERROR(INDEX(Inputs!$E$15:$E$24,MATCH(8,Inputs!$L$15:$L$24,0)),0)/12)</x:f>
        <x:v>0</x:v>
      </x:c>
      <x:c r="AZ44" s="180" t="n">
        <x:f>MIN(AX44+AY44,IF(AX44&gt;0,IFERROR(INDEX(Inputs!$H$15:$H$24,MATCH(8,Inputs!$L$15:$L$24,0)),0),0))</x:f>
        <x:v>0</x:v>
      </x:c>
      <x:c r="BA44" s="180" t="n">
        <x:f>MAX(0,AX44+AY44-AZ44)</x:f>
        <x:v>0</x:v>
      </x:c>
      <x:c r="BB44" s="180" t="n">
        <x:f>MIN(BA44,MAX(0,$G44-SUM(K44,Q44,W44,AC44,AI44,AO44,AU44)))</x:f>
        <x:v>0</x:v>
      </x:c>
      <x:c r="BC44" s="180" t="n">
        <x:f>MAX(0,BA44-BB44)</x:f>
        <x:v>0</x:v>
      </x:c>
      <x:c r="BD44" s="180" t="n">
        <x:f>BI43</x:f>
        <x:v>0</x:v>
      </x:c>
      <x:c r="BE44" s="180" t="n">
        <x:f>IF(BD44&lt;=0,0,BD44*IFERROR(INDEX(Inputs!$E$15:$E$24,MATCH(9,Inputs!$L$15:$L$24,0)),0)/12)</x:f>
        <x:v>0</x:v>
      </x:c>
      <x:c r="BF44" s="180" t="n">
        <x:f>MIN(BD44+BE44,IF(BD44&gt;0,IFERROR(INDEX(Inputs!$H$15:$H$24,MATCH(9,Inputs!$L$15:$L$24,0)),0),0))</x:f>
        <x:v>0</x:v>
      </x:c>
      <x:c r="BG44" s="180" t="n">
        <x:f>MAX(0,BD44+BE44-BF44)</x:f>
        <x:v>0</x:v>
      </x:c>
      <x:c r="BH44" s="180" t="n">
        <x:f>MIN(BG44,MAX(0,$G44-SUM(K44,Q44,W44,AC44,AI44,AO44,AU44,BA44)))</x:f>
        <x:v>0</x:v>
      </x:c>
      <x:c r="BI44" s="180" t="n">
        <x:f>MAX(0,BG44-BH44)</x:f>
        <x:v>0</x:v>
      </x:c>
      <x:c r="BJ44" s="180" t="n">
        <x:f>BO43</x:f>
        <x:v>0</x:v>
      </x:c>
      <x:c r="BK44" s="180" t="n">
        <x:f>IF(BJ44&lt;=0,0,BJ44*IFERROR(INDEX(Inputs!$E$15:$E$24,MATCH(10,Inputs!$L$15:$L$24,0)),0)/12)</x:f>
        <x:v>0</x:v>
      </x:c>
      <x:c r="BL44" s="180" t="n">
        <x:f>MIN(BJ44+BK44,IF(BJ44&gt;0,IFERROR(INDEX(Inputs!$H$15:$H$24,MATCH(10,Inputs!$L$15:$L$24,0)),0),0))</x:f>
        <x:v>0</x:v>
      </x:c>
      <x:c r="BM44" s="180" t="n">
        <x:f>MAX(0,BJ44+BK44-BL44)</x:f>
        <x:v>0</x:v>
      </x:c>
      <x:c r="BN44" s="180" t="n">
        <x:f>MIN(BM44,MAX(0,$G44-SUM(K44,Q44,W44,AC44,AI44,AO44,AU44,BA44,BG44)))</x:f>
        <x:v>0</x:v>
      </x:c>
      <x:c r="BO44" s="192" t="n">
        <x:f>MAX(0,BM44-BN44)</x:f>
        <x:v>0</x:v>
      </x:c>
    </x:row>
    <x:row r="45">
      <x:c r="A45" s="191" t="n">
        <x:f>38</x:f>
        <x:v>38</x:v>
      </x:c>
      <x:c r="B45" s="178" t="n">
        <x:f>EDATE(Inputs!$B$4,A45-1)</x:f>
        <x:v>47345</x:v>
      </x:c>
      <x:c r="C45" s="182" t="n">
        <x:f>SUM(H45,N45,T45,Z45,AF45,AL45,AR45,AX45,BD45,BJ45)</x:f>
        <x:v>0</x:v>
      </x:c>
      <x:c r="D45" s="182" t="n">
        <x:f>SUM(I45,O45,U45,AA45,AG45,AM45,AS45,AY45,BE45,BK45)</x:f>
        <x:v>0</x:v>
      </x:c>
      <x:c r="E45" s="182" t="n">
        <x:f>SUM(J45,P45,V45,AB45,AH45,AN45,AT45,AZ45,BF45,BL45)+SUM(L45,R45,X45,AD45,AJ45,AP45,AV45,BB45,BH45,BN45)</x:f>
        <x:v>0</x:v>
      </x:c>
      <x:c r="F45" s="182" t="n">
        <x:f>SUM(M45,S45,Y45,AE45,AK45,AQ45,AW45,BC45,BI45,BO45)</x:f>
        <x:v>0</x:v>
      </x:c>
      <x:c r="G45" s="182" t="n">
        <x:f>MAX(0,Inputs!$B$12-SUM(J45,P45,V45,AB45,AH45,AN45,AT45,AZ45,BF45,BL45))</x:f>
        <x:v>1150</x:v>
      </x:c>
      <x:c r="H45" s="180" t="n">
        <x:f>M44</x:f>
        <x:v>0</x:v>
      </x:c>
      <x:c r="I45" s="180" t="n">
        <x:f>IF(H45&lt;=0,0,H45*IFERROR(INDEX(Inputs!$E$15:$E$24,MATCH(1,Inputs!$L$15:$L$24,0)),0)/12)</x:f>
        <x:v>0</x:v>
      </x:c>
      <x:c r="J45" s="180" t="n">
        <x:f>MIN(H45+I45,IF(H45&gt;0,IFERROR(INDEX(Inputs!$H$15:$H$24,MATCH(1,Inputs!$L$15:$L$24,0)),0),0))</x:f>
        <x:v>0</x:v>
      </x:c>
      <x:c r="K45" s="180" t="n">
        <x:f>MAX(0,H45+I45-J45)</x:f>
        <x:v>0</x:v>
      </x:c>
      <x:c r="L45" s="180" t="n">
        <x:f>MIN(K45,MAX(0,$G45-0))</x:f>
        <x:v>0</x:v>
      </x:c>
      <x:c r="M45" s="180" t="n">
        <x:f>MAX(0,K45-L45)</x:f>
        <x:v>0</x:v>
      </x:c>
      <x:c r="N45" s="180" t="n">
        <x:f>S44</x:f>
        <x:v>0</x:v>
      </x:c>
      <x:c r="O45" s="180" t="n">
        <x:f>IF(N45&lt;=0,0,N45*IFERROR(INDEX(Inputs!$E$15:$E$24,MATCH(2,Inputs!$L$15:$L$24,0)),0)/12)</x:f>
        <x:v>0</x:v>
      </x:c>
      <x:c r="P45" s="180" t="n">
        <x:f>MIN(N45+O45,IF(N45&gt;0,IFERROR(INDEX(Inputs!$H$15:$H$24,MATCH(2,Inputs!$L$15:$L$24,0)),0),0))</x:f>
        <x:v>0</x:v>
      </x:c>
      <x:c r="Q45" s="180" t="n">
        <x:f>MAX(0,N45+O45-P45)</x:f>
        <x:v>0</x:v>
      </x:c>
      <x:c r="R45" s="180" t="n">
        <x:f>MIN(Q45,MAX(0,$G45-SUM(K45)))</x:f>
        <x:v>0</x:v>
      </x:c>
      <x:c r="S45" s="180" t="n">
        <x:f>MAX(0,Q45-R45)</x:f>
        <x:v>0</x:v>
      </x:c>
      <x:c r="T45" s="180" t="n">
        <x:f>Y44</x:f>
        <x:v>0</x:v>
      </x:c>
      <x:c r="U45" s="180" t="n">
        <x:f>IF(T45&lt;=0,0,T45*IFERROR(INDEX(Inputs!$E$15:$E$24,MATCH(3,Inputs!$L$15:$L$24,0)),0)/12)</x:f>
        <x:v>0</x:v>
      </x:c>
      <x:c r="V45" s="180" t="n">
        <x:f>MIN(T45+U45,IF(T45&gt;0,IFERROR(INDEX(Inputs!$H$15:$H$24,MATCH(3,Inputs!$L$15:$L$24,0)),0),0))</x:f>
        <x:v>0</x:v>
      </x:c>
      <x:c r="W45" s="180" t="n">
        <x:f>MAX(0,T45+U45-V45)</x:f>
        <x:v>0</x:v>
      </x:c>
      <x:c r="X45" s="180" t="n">
        <x:f>MIN(W45,MAX(0,$G45-SUM(K45,Q45)))</x:f>
        <x:v>0</x:v>
      </x:c>
      <x:c r="Y45" s="180" t="n">
        <x:f>MAX(0,W45-X45)</x:f>
        <x:v>0</x:v>
      </x:c>
      <x:c r="Z45" s="180" t="n">
        <x:f>AE44</x:f>
        <x:v>0</x:v>
      </x:c>
      <x:c r="AA45" s="180" t="n">
        <x:f>IF(Z45&lt;=0,0,Z45*IFERROR(INDEX(Inputs!$E$15:$E$24,MATCH(4,Inputs!$L$15:$L$24,0)),0)/12)</x:f>
        <x:v>0</x:v>
      </x:c>
      <x:c r="AB45" s="180" t="n">
        <x:f>MIN(Z45+AA45,IF(Z45&gt;0,IFERROR(INDEX(Inputs!$H$15:$H$24,MATCH(4,Inputs!$L$15:$L$24,0)),0),0))</x:f>
        <x:v>0</x:v>
      </x:c>
      <x:c r="AC45" s="180" t="n">
        <x:f>MAX(0,Z45+AA45-AB45)</x:f>
        <x:v>0</x:v>
      </x:c>
      <x:c r="AD45" s="180" t="n">
        <x:f>MIN(AC45,MAX(0,$G45-SUM(K45,Q45,W45)))</x:f>
        <x:v>0</x:v>
      </x:c>
      <x:c r="AE45" s="180" t="n">
        <x:f>MAX(0,AC45-AD45)</x:f>
        <x:v>0</x:v>
      </x:c>
      <x:c r="AF45" s="180" t="n">
        <x:f>AK44</x:f>
        <x:v>0</x:v>
      </x:c>
      <x:c r="AG45" s="180" t="n">
        <x:f>IF(AF45&lt;=0,0,AF45*IFERROR(INDEX(Inputs!$E$15:$E$24,MATCH(5,Inputs!$L$15:$L$24,0)),0)/12)</x:f>
        <x:v>0</x:v>
      </x:c>
      <x:c r="AH45" s="180" t="n">
        <x:f>MIN(AF45+AG45,IF(AF45&gt;0,IFERROR(INDEX(Inputs!$H$15:$H$24,MATCH(5,Inputs!$L$15:$L$24,0)),0),0))</x:f>
        <x:v>0</x:v>
      </x:c>
      <x:c r="AI45" s="180" t="n">
        <x:f>MAX(0,AF45+AG45-AH45)</x:f>
        <x:v>0</x:v>
      </x:c>
      <x:c r="AJ45" s="180" t="n">
        <x:f>MIN(AI45,MAX(0,$G45-SUM(K45,Q45,W45,AC45)))</x:f>
        <x:v>0</x:v>
      </x:c>
      <x:c r="AK45" s="180" t="n">
        <x:f>MAX(0,AI45-AJ45)</x:f>
        <x:v>0</x:v>
      </x:c>
      <x:c r="AL45" s="180" t="n">
        <x:f>AQ44</x:f>
        <x:v>0</x:v>
      </x:c>
      <x:c r="AM45" s="180" t="n">
        <x:f>IF(AL45&lt;=0,0,AL45*IFERROR(INDEX(Inputs!$E$15:$E$24,MATCH(6,Inputs!$L$15:$L$24,0)),0)/12)</x:f>
        <x:v>0</x:v>
      </x:c>
      <x:c r="AN45" s="180" t="n">
        <x:f>MIN(AL45+AM45,IF(AL45&gt;0,IFERROR(INDEX(Inputs!$H$15:$H$24,MATCH(6,Inputs!$L$15:$L$24,0)),0),0))</x:f>
        <x:v>0</x:v>
      </x:c>
      <x:c r="AO45" s="180" t="n">
        <x:f>MAX(0,AL45+AM45-AN45)</x:f>
        <x:v>0</x:v>
      </x:c>
      <x:c r="AP45" s="180" t="n">
        <x:f>MIN(AO45,MAX(0,$G45-SUM(K45,Q45,W45,AC45,AI45)))</x:f>
        <x:v>0</x:v>
      </x:c>
      <x:c r="AQ45" s="180" t="n">
        <x:f>MAX(0,AO45-AP45)</x:f>
        <x:v>0</x:v>
      </x:c>
      <x:c r="AR45" s="180" t="n">
        <x:f>AW44</x:f>
        <x:v>0</x:v>
      </x:c>
      <x:c r="AS45" s="180" t="n">
        <x:f>IF(AR45&lt;=0,0,AR45*IFERROR(INDEX(Inputs!$E$15:$E$24,MATCH(7,Inputs!$L$15:$L$24,0)),0)/12)</x:f>
        <x:v>0</x:v>
      </x:c>
      <x:c r="AT45" s="180" t="n">
        <x:f>MIN(AR45+AS45,IF(AR45&gt;0,IFERROR(INDEX(Inputs!$H$15:$H$24,MATCH(7,Inputs!$L$15:$L$24,0)),0),0))</x:f>
        <x:v>0</x:v>
      </x:c>
      <x:c r="AU45" s="180" t="n">
        <x:f>MAX(0,AR45+AS45-AT45)</x:f>
        <x:v>0</x:v>
      </x:c>
      <x:c r="AV45" s="180" t="n">
        <x:f>MIN(AU45,MAX(0,$G45-SUM(K45,Q45,W45,AC45,AI45,AO45)))</x:f>
        <x:v>0</x:v>
      </x:c>
      <x:c r="AW45" s="180" t="n">
        <x:f>MAX(0,AU45-AV45)</x:f>
        <x:v>0</x:v>
      </x:c>
      <x:c r="AX45" s="180" t="n">
        <x:f>BC44</x:f>
        <x:v>0</x:v>
      </x:c>
      <x:c r="AY45" s="180" t="n">
        <x:f>IF(AX45&lt;=0,0,AX45*IFERROR(INDEX(Inputs!$E$15:$E$24,MATCH(8,Inputs!$L$15:$L$24,0)),0)/12)</x:f>
        <x:v>0</x:v>
      </x:c>
      <x:c r="AZ45" s="180" t="n">
        <x:f>MIN(AX45+AY45,IF(AX45&gt;0,IFERROR(INDEX(Inputs!$H$15:$H$24,MATCH(8,Inputs!$L$15:$L$24,0)),0),0))</x:f>
        <x:v>0</x:v>
      </x:c>
      <x:c r="BA45" s="180" t="n">
        <x:f>MAX(0,AX45+AY45-AZ45)</x:f>
        <x:v>0</x:v>
      </x:c>
      <x:c r="BB45" s="180" t="n">
        <x:f>MIN(BA45,MAX(0,$G45-SUM(K45,Q45,W45,AC45,AI45,AO45,AU45)))</x:f>
        <x:v>0</x:v>
      </x:c>
      <x:c r="BC45" s="180" t="n">
        <x:f>MAX(0,BA45-BB45)</x:f>
        <x:v>0</x:v>
      </x:c>
      <x:c r="BD45" s="180" t="n">
        <x:f>BI44</x:f>
        <x:v>0</x:v>
      </x:c>
      <x:c r="BE45" s="180" t="n">
        <x:f>IF(BD45&lt;=0,0,BD45*IFERROR(INDEX(Inputs!$E$15:$E$24,MATCH(9,Inputs!$L$15:$L$24,0)),0)/12)</x:f>
        <x:v>0</x:v>
      </x:c>
      <x:c r="BF45" s="180" t="n">
        <x:f>MIN(BD45+BE45,IF(BD45&gt;0,IFERROR(INDEX(Inputs!$H$15:$H$24,MATCH(9,Inputs!$L$15:$L$24,0)),0),0))</x:f>
        <x:v>0</x:v>
      </x:c>
      <x:c r="BG45" s="180" t="n">
        <x:f>MAX(0,BD45+BE45-BF45)</x:f>
        <x:v>0</x:v>
      </x:c>
      <x:c r="BH45" s="180" t="n">
        <x:f>MIN(BG45,MAX(0,$G45-SUM(K45,Q45,W45,AC45,AI45,AO45,AU45,BA45)))</x:f>
        <x:v>0</x:v>
      </x:c>
      <x:c r="BI45" s="180" t="n">
        <x:f>MAX(0,BG45-BH45)</x:f>
        <x:v>0</x:v>
      </x:c>
      <x:c r="BJ45" s="180" t="n">
        <x:f>BO44</x:f>
        <x:v>0</x:v>
      </x:c>
      <x:c r="BK45" s="180" t="n">
        <x:f>IF(BJ45&lt;=0,0,BJ45*IFERROR(INDEX(Inputs!$E$15:$E$24,MATCH(10,Inputs!$L$15:$L$24,0)),0)/12)</x:f>
        <x:v>0</x:v>
      </x:c>
      <x:c r="BL45" s="180" t="n">
        <x:f>MIN(BJ45+BK45,IF(BJ45&gt;0,IFERROR(INDEX(Inputs!$H$15:$H$24,MATCH(10,Inputs!$L$15:$L$24,0)),0),0))</x:f>
        <x:v>0</x:v>
      </x:c>
      <x:c r="BM45" s="180" t="n">
        <x:f>MAX(0,BJ45+BK45-BL45)</x:f>
        <x:v>0</x:v>
      </x:c>
      <x:c r="BN45" s="180" t="n">
        <x:f>MIN(BM45,MAX(0,$G45-SUM(K45,Q45,W45,AC45,AI45,AO45,AU45,BA45,BG45)))</x:f>
        <x:v>0</x:v>
      </x:c>
      <x:c r="BO45" s="192" t="n">
        <x:f>MAX(0,BM45-BN45)</x:f>
        <x:v>0</x:v>
      </x:c>
    </x:row>
    <x:row r="46">
      <x:c r="A46" s="191" t="n">
        <x:f>39</x:f>
        <x:v>39</x:v>
      </x:c>
      <x:c r="B46" s="178" t="n">
        <x:f>EDATE(Inputs!$B$4,A46-1)</x:f>
        <x:v>47376</x:v>
      </x:c>
      <x:c r="C46" s="182" t="n">
        <x:f>SUM(H46,N46,T46,Z46,AF46,AL46,AR46,AX46,BD46,BJ46)</x:f>
        <x:v>0</x:v>
      </x:c>
      <x:c r="D46" s="182" t="n">
        <x:f>SUM(I46,O46,U46,AA46,AG46,AM46,AS46,AY46,BE46,BK46)</x:f>
        <x:v>0</x:v>
      </x:c>
      <x:c r="E46" s="182" t="n">
        <x:f>SUM(J46,P46,V46,AB46,AH46,AN46,AT46,AZ46,BF46,BL46)+SUM(L46,R46,X46,AD46,AJ46,AP46,AV46,BB46,BH46,BN46)</x:f>
        <x:v>0</x:v>
      </x:c>
      <x:c r="F46" s="182" t="n">
        <x:f>SUM(M46,S46,Y46,AE46,AK46,AQ46,AW46,BC46,BI46,BO46)</x:f>
        <x:v>0</x:v>
      </x:c>
      <x:c r="G46" s="182" t="n">
        <x:f>MAX(0,Inputs!$B$12-SUM(J46,P46,V46,AB46,AH46,AN46,AT46,AZ46,BF46,BL46))</x:f>
        <x:v>1150</x:v>
      </x:c>
      <x:c r="H46" s="180" t="n">
        <x:f>M45</x:f>
        <x:v>0</x:v>
      </x:c>
      <x:c r="I46" s="180" t="n">
        <x:f>IF(H46&lt;=0,0,H46*IFERROR(INDEX(Inputs!$E$15:$E$24,MATCH(1,Inputs!$L$15:$L$24,0)),0)/12)</x:f>
        <x:v>0</x:v>
      </x:c>
      <x:c r="J46" s="180" t="n">
        <x:f>MIN(H46+I46,IF(H46&gt;0,IFERROR(INDEX(Inputs!$H$15:$H$24,MATCH(1,Inputs!$L$15:$L$24,0)),0),0))</x:f>
        <x:v>0</x:v>
      </x:c>
      <x:c r="K46" s="180" t="n">
        <x:f>MAX(0,H46+I46-J46)</x:f>
        <x:v>0</x:v>
      </x:c>
      <x:c r="L46" s="180" t="n">
        <x:f>MIN(K46,MAX(0,$G46-0))</x:f>
        <x:v>0</x:v>
      </x:c>
      <x:c r="M46" s="180" t="n">
        <x:f>MAX(0,K46-L46)</x:f>
        <x:v>0</x:v>
      </x:c>
      <x:c r="N46" s="180" t="n">
        <x:f>S45</x:f>
        <x:v>0</x:v>
      </x:c>
      <x:c r="O46" s="180" t="n">
        <x:f>IF(N46&lt;=0,0,N46*IFERROR(INDEX(Inputs!$E$15:$E$24,MATCH(2,Inputs!$L$15:$L$24,0)),0)/12)</x:f>
        <x:v>0</x:v>
      </x:c>
      <x:c r="P46" s="180" t="n">
        <x:f>MIN(N46+O46,IF(N46&gt;0,IFERROR(INDEX(Inputs!$H$15:$H$24,MATCH(2,Inputs!$L$15:$L$24,0)),0),0))</x:f>
        <x:v>0</x:v>
      </x:c>
      <x:c r="Q46" s="180" t="n">
        <x:f>MAX(0,N46+O46-P46)</x:f>
        <x:v>0</x:v>
      </x:c>
      <x:c r="R46" s="180" t="n">
        <x:f>MIN(Q46,MAX(0,$G46-SUM(K46)))</x:f>
        <x:v>0</x:v>
      </x:c>
      <x:c r="S46" s="180" t="n">
        <x:f>MAX(0,Q46-R46)</x:f>
        <x:v>0</x:v>
      </x:c>
      <x:c r="T46" s="180" t="n">
        <x:f>Y45</x:f>
        <x:v>0</x:v>
      </x:c>
      <x:c r="U46" s="180" t="n">
        <x:f>IF(T46&lt;=0,0,T46*IFERROR(INDEX(Inputs!$E$15:$E$24,MATCH(3,Inputs!$L$15:$L$24,0)),0)/12)</x:f>
        <x:v>0</x:v>
      </x:c>
      <x:c r="V46" s="180" t="n">
        <x:f>MIN(T46+U46,IF(T46&gt;0,IFERROR(INDEX(Inputs!$H$15:$H$24,MATCH(3,Inputs!$L$15:$L$24,0)),0),0))</x:f>
        <x:v>0</x:v>
      </x:c>
      <x:c r="W46" s="180" t="n">
        <x:f>MAX(0,T46+U46-V46)</x:f>
        <x:v>0</x:v>
      </x:c>
      <x:c r="X46" s="180" t="n">
        <x:f>MIN(W46,MAX(0,$G46-SUM(K46,Q46)))</x:f>
        <x:v>0</x:v>
      </x:c>
      <x:c r="Y46" s="180" t="n">
        <x:f>MAX(0,W46-X46)</x:f>
        <x:v>0</x:v>
      </x:c>
      <x:c r="Z46" s="180" t="n">
        <x:f>AE45</x:f>
        <x:v>0</x:v>
      </x:c>
      <x:c r="AA46" s="180" t="n">
        <x:f>IF(Z46&lt;=0,0,Z46*IFERROR(INDEX(Inputs!$E$15:$E$24,MATCH(4,Inputs!$L$15:$L$24,0)),0)/12)</x:f>
        <x:v>0</x:v>
      </x:c>
      <x:c r="AB46" s="180" t="n">
        <x:f>MIN(Z46+AA46,IF(Z46&gt;0,IFERROR(INDEX(Inputs!$H$15:$H$24,MATCH(4,Inputs!$L$15:$L$24,0)),0),0))</x:f>
        <x:v>0</x:v>
      </x:c>
      <x:c r="AC46" s="180" t="n">
        <x:f>MAX(0,Z46+AA46-AB46)</x:f>
        <x:v>0</x:v>
      </x:c>
      <x:c r="AD46" s="180" t="n">
        <x:f>MIN(AC46,MAX(0,$G46-SUM(K46,Q46,W46)))</x:f>
        <x:v>0</x:v>
      </x:c>
      <x:c r="AE46" s="180" t="n">
        <x:f>MAX(0,AC46-AD46)</x:f>
        <x:v>0</x:v>
      </x:c>
      <x:c r="AF46" s="180" t="n">
        <x:f>AK45</x:f>
        <x:v>0</x:v>
      </x:c>
      <x:c r="AG46" s="180" t="n">
        <x:f>IF(AF46&lt;=0,0,AF46*IFERROR(INDEX(Inputs!$E$15:$E$24,MATCH(5,Inputs!$L$15:$L$24,0)),0)/12)</x:f>
        <x:v>0</x:v>
      </x:c>
      <x:c r="AH46" s="180" t="n">
        <x:f>MIN(AF46+AG46,IF(AF46&gt;0,IFERROR(INDEX(Inputs!$H$15:$H$24,MATCH(5,Inputs!$L$15:$L$24,0)),0),0))</x:f>
        <x:v>0</x:v>
      </x:c>
      <x:c r="AI46" s="180" t="n">
        <x:f>MAX(0,AF46+AG46-AH46)</x:f>
        <x:v>0</x:v>
      </x:c>
      <x:c r="AJ46" s="180" t="n">
        <x:f>MIN(AI46,MAX(0,$G46-SUM(K46,Q46,W46,AC46)))</x:f>
        <x:v>0</x:v>
      </x:c>
      <x:c r="AK46" s="180" t="n">
        <x:f>MAX(0,AI46-AJ46)</x:f>
        <x:v>0</x:v>
      </x:c>
      <x:c r="AL46" s="180" t="n">
        <x:f>AQ45</x:f>
        <x:v>0</x:v>
      </x:c>
      <x:c r="AM46" s="180" t="n">
        <x:f>IF(AL46&lt;=0,0,AL46*IFERROR(INDEX(Inputs!$E$15:$E$24,MATCH(6,Inputs!$L$15:$L$24,0)),0)/12)</x:f>
        <x:v>0</x:v>
      </x:c>
      <x:c r="AN46" s="180" t="n">
        <x:f>MIN(AL46+AM46,IF(AL46&gt;0,IFERROR(INDEX(Inputs!$H$15:$H$24,MATCH(6,Inputs!$L$15:$L$24,0)),0),0))</x:f>
        <x:v>0</x:v>
      </x:c>
      <x:c r="AO46" s="180" t="n">
        <x:f>MAX(0,AL46+AM46-AN46)</x:f>
        <x:v>0</x:v>
      </x:c>
      <x:c r="AP46" s="180" t="n">
        <x:f>MIN(AO46,MAX(0,$G46-SUM(K46,Q46,W46,AC46,AI46)))</x:f>
        <x:v>0</x:v>
      </x:c>
      <x:c r="AQ46" s="180" t="n">
        <x:f>MAX(0,AO46-AP46)</x:f>
        <x:v>0</x:v>
      </x:c>
      <x:c r="AR46" s="180" t="n">
        <x:f>AW45</x:f>
        <x:v>0</x:v>
      </x:c>
      <x:c r="AS46" s="180" t="n">
        <x:f>IF(AR46&lt;=0,0,AR46*IFERROR(INDEX(Inputs!$E$15:$E$24,MATCH(7,Inputs!$L$15:$L$24,0)),0)/12)</x:f>
        <x:v>0</x:v>
      </x:c>
      <x:c r="AT46" s="180" t="n">
        <x:f>MIN(AR46+AS46,IF(AR46&gt;0,IFERROR(INDEX(Inputs!$H$15:$H$24,MATCH(7,Inputs!$L$15:$L$24,0)),0),0))</x:f>
        <x:v>0</x:v>
      </x:c>
      <x:c r="AU46" s="180" t="n">
        <x:f>MAX(0,AR46+AS46-AT46)</x:f>
        <x:v>0</x:v>
      </x:c>
      <x:c r="AV46" s="180" t="n">
        <x:f>MIN(AU46,MAX(0,$G46-SUM(K46,Q46,W46,AC46,AI46,AO46)))</x:f>
        <x:v>0</x:v>
      </x:c>
      <x:c r="AW46" s="180" t="n">
        <x:f>MAX(0,AU46-AV46)</x:f>
        <x:v>0</x:v>
      </x:c>
      <x:c r="AX46" s="180" t="n">
        <x:f>BC45</x:f>
        <x:v>0</x:v>
      </x:c>
      <x:c r="AY46" s="180" t="n">
        <x:f>IF(AX46&lt;=0,0,AX46*IFERROR(INDEX(Inputs!$E$15:$E$24,MATCH(8,Inputs!$L$15:$L$24,0)),0)/12)</x:f>
        <x:v>0</x:v>
      </x:c>
      <x:c r="AZ46" s="180" t="n">
        <x:f>MIN(AX46+AY46,IF(AX46&gt;0,IFERROR(INDEX(Inputs!$H$15:$H$24,MATCH(8,Inputs!$L$15:$L$24,0)),0),0))</x:f>
        <x:v>0</x:v>
      </x:c>
      <x:c r="BA46" s="180" t="n">
        <x:f>MAX(0,AX46+AY46-AZ46)</x:f>
        <x:v>0</x:v>
      </x:c>
      <x:c r="BB46" s="180" t="n">
        <x:f>MIN(BA46,MAX(0,$G46-SUM(K46,Q46,W46,AC46,AI46,AO46,AU46)))</x:f>
        <x:v>0</x:v>
      </x:c>
      <x:c r="BC46" s="180" t="n">
        <x:f>MAX(0,BA46-BB46)</x:f>
        <x:v>0</x:v>
      </x:c>
      <x:c r="BD46" s="180" t="n">
        <x:f>BI45</x:f>
        <x:v>0</x:v>
      </x:c>
      <x:c r="BE46" s="180" t="n">
        <x:f>IF(BD46&lt;=0,0,BD46*IFERROR(INDEX(Inputs!$E$15:$E$24,MATCH(9,Inputs!$L$15:$L$24,0)),0)/12)</x:f>
        <x:v>0</x:v>
      </x:c>
      <x:c r="BF46" s="180" t="n">
        <x:f>MIN(BD46+BE46,IF(BD46&gt;0,IFERROR(INDEX(Inputs!$H$15:$H$24,MATCH(9,Inputs!$L$15:$L$24,0)),0),0))</x:f>
        <x:v>0</x:v>
      </x:c>
      <x:c r="BG46" s="180" t="n">
        <x:f>MAX(0,BD46+BE46-BF46)</x:f>
        <x:v>0</x:v>
      </x:c>
      <x:c r="BH46" s="180" t="n">
        <x:f>MIN(BG46,MAX(0,$G46-SUM(K46,Q46,W46,AC46,AI46,AO46,AU46,BA46)))</x:f>
        <x:v>0</x:v>
      </x:c>
      <x:c r="BI46" s="180" t="n">
        <x:f>MAX(0,BG46-BH46)</x:f>
        <x:v>0</x:v>
      </x:c>
      <x:c r="BJ46" s="180" t="n">
        <x:f>BO45</x:f>
        <x:v>0</x:v>
      </x:c>
      <x:c r="BK46" s="180" t="n">
        <x:f>IF(BJ46&lt;=0,0,BJ46*IFERROR(INDEX(Inputs!$E$15:$E$24,MATCH(10,Inputs!$L$15:$L$24,0)),0)/12)</x:f>
        <x:v>0</x:v>
      </x:c>
      <x:c r="BL46" s="180" t="n">
        <x:f>MIN(BJ46+BK46,IF(BJ46&gt;0,IFERROR(INDEX(Inputs!$H$15:$H$24,MATCH(10,Inputs!$L$15:$L$24,0)),0),0))</x:f>
        <x:v>0</x:v>
      </x:c>
      <x:c r="BM46" s="180" t="n">
        <x:f>MAX(0,BJ46+BK46-BL46)</x:f>
        <x:v>0</x:v>
      </x:c>
      <x:c r="BN46" s="180" t="n">
        <x:f>MIN(BM46,MAX(0,$G46-SUM(K46,Q46,W46,AC46,AI46,AO46,AU46,BA46,BG46)))</x:f>
        <x:v>0</x:v>
      </x:c>
      <x:c r="BO46" s="192" t="n">
        <x:f>MAX(0,BM46-BN46)</x:f>
        <x:v>0</x:v>
      </x:c>
    </x:row>
    <x:row r="47">
      <x:c r="A47" s="191" t="n">
        <x:f>40</x:f>
        <x:v>40</x:v>
      </x:c>
      <x:c r="B47" s="178" t="n">
        <x:f>EDATE(Inputs!$B$4,A47-1)</x:f>
        <x:v>47406</x:v>
      </x:c>
      <x:c r="C47" s="182" t="n">
        <x:f>SUM(H47,N47,T47,Z47,AF47,AL47,AR47,AX47,BD47,BJ47)</x:f>
        <x:v>0</x:v>
      </x:c>
      <x:c r="D47" s="182" t="n">
        <x:f>SUM(I47,O47,U47,AA47,AG47,AM47,AS47,AY47,BE47,BK47)</x:f>
        <x:v>0</x:v>
      </x:c>
      <x:c r="E47" s="182" t="n">
        <x:f>SUM(J47,P47,V47,AB47,AH47,AN47,AT47,AZ47,BF47,BL47)+SUM(L47,R47,X47,AD47,AJ47,AP47,AV47,BB47,BH47,BN47)</x:f>
        <x:v>0</x:v>
      </x:c>
      <x:c r="F47" s="182" t="n">
        <x:f>SUM(M47,S47,Y47,AE47,AK47,AQ47,AW47,BC47,BI47,BO47)</x:f>
        <x:v>0</x:v>
      </x:c>
      <x:c r="G47" s="182" t="n">
        <x:f>MAX(0,Inputs!$B$12-SUM(J47,P47,V47,AB47,AH47,AN47,AT47,AZ47,BF47,BL47))</x:f>
        <x:v>1150</x:v>
      </x:c>
      <x:c r="H47" s="180" t="n">
        <x:f>M46</x:f>
        <x:v>0</x:v>
      </x:c>
      <x:c r="I47" s="180" t="n">
        <x:f>IF(H47&lt;=0,0,H47*IFERROR(INDEX(Inputs!$E$15:$E$24,MATCH(1,Inputs!$L$15:$L$24,0)),0)/12)</x:f>
        <x:v>0</x:v>
      </x:c>
      <x:c r="J47" s="180" t="n">
        <x:f>MIN(H47+I47,IF(H47&gt;0,IFERROR(INDEX(Inputs!$H$15:$H$24,MATCH(1,Inputs!$L$15:$L$24,0)),0),0))</x:f>
        <x:v>0</x:v>
      </x:c>
      <x:c r="K47" s="180" t="n">
        <x:f>MAX(0,H47+I47-J47)</x:f>
        <x:v>0</x:v>
      </x:c>
      <x:c r="L47" s="180" t="n">
        <x:f>MIN(K47,MAX(0,$G47-0))</x:f>
        <x:v>0</x:v>
      </x:c>
      <x:c r="M47" s="180" t="n">
        <x:f>MAX(0,K47-L47)</x:f>
        <x:v>0</x:v>
      </x:c>
      <x:c r="N47" s="180" t="n">
        <x:f>S46</x:f>
        <x:v>0</x:v>
      </x:c>
      <x:c r="O47" s="180" t="n">
        <x:f>IF(N47&lt;=0,0,N47*IFERROR(INDEX(Inputs!$E$15:$E$24,MATCH(2,Inputs!$L$15:$L$24,0)),0)/12)</x:f>
        <x:v>0</x:v>
      </x:c>
      <x:c r="P47" s="180" t="n">
        <x:f>MIN(N47+O47,IF(N47&gt;0,IFERROR(INDEX(Inputs!$H$15:$H$24,MATCH(2,Inputs!$L$15:$L$24,0)),0),0))</x:f>
        <x:v>0</x:v>
      </x:c>
      <x:c r="Q47" s="180" t="n">
        <x:f>MAX(0,N47+O47-P47)</x:f>
        <x:v>0</x:v>
      </x:c>
      <x:c r="R47" s="180" t="n">
        <x:f>MIN(Q47,MAX(0,$G47-SUM(K47)))</x:f>
        <x:v>0</x:v>
      </x:c>
      <x:c r="S47" s="180" t="n">
        <x:f>MAX(0,Q47-R47)</x:f>
        <x:v>0</x:v>
      </x:c>
      <x:c r="T47" s="180" t="n">
        <x:f>Y46</x:f>
        <x:v>0</x:v>
      </x:c>
      <x:c r="U47" s="180" t="n">
        <x:f>IF(T47&lt;=0,0,T47*IFERROR(INDEX(Inputs!$E$15:$E$24,MATCH(3,Inputs!$L$15:$L$24,0)),0)/12)</x:f>
        <x:v>0</x:v>
      </x:c>
      <x:c r="V47" s="180" t="n">
        <x:f>MIN(T47+U47,IF(T47&gt;0,IFERROR(INDEX(Inputs!$H$15:$H$24,MATCH(3,Inputs!$L$15:$L$24,0)),0),0))</x:f>
        <x:v>0</x:v>
      </x:c>
      <x:c r="W47" s="180" t="n">
        <x:f>MAX(0,T47+U47-V47)</x:f>
        <x:v>0</x:v>
      </x:c>
      <x:c r="X47" s="180" t="n">
        <x:f>MIN(W47,MAX(0,$G47-SUM(K47,Q47)))</x:f>
        <x:v>0</x:v>
      </x:c>
      <x:c r="Y47" s="180" t="n">
        <x:f>MAX(0,W47-X47)</x:f>
        <x:v>0</x:v>
      </x:c>
      <x:c r="Z47" s="180" t="n">
        <x:f>AE46</x:f>
        <x:v>0</x:v>
      </x:c>
      <x:c r="AA47" s="180" t="n">
        <x:f>IF(Z47&lt;=0,0,Z47*IFERROR(INDEX(Inputs!$E$15:$E$24,MATCH(4,Inputs!$L$15:$L$24,0)),0)/12)</x:f>
        <x:v>0</x:v>
      </x:c>
      <x:c r="AB47" s="180" t="n">
        <x:f>MIN(Z47+AA47,IF(Z47&gt;0,IFERROR(INDEX(Inputs!$H$15:$H$24,MATCH(4,Inputs!$L$15:$L$24,0)),0),0))</x:f>
        <x:v>0</x:v>
      </x:c>
      <x:c r="AC47" s="180" t="n">
        <x:f>MAX(0,Z47+AA47-AB47)</x:f>
        <x:v>0</x:v>
      </x:c>
      <x:c r="AD47" s="180" t="n">
        <x:f>MIN(AC47,MAX(0,$G47-SUM(K47,Q47,W47)))</x:f>
        <x:v>0</x:v>
      </x:c>
      <x:c r="AE47" s="180" t="n">
        <x:f>MAX(0,AC47-AD47)</x:f>
        <x:v>0</x:v>
      </x:c>
      <x:c r="AF47" s="180" t="n">
        <x:f>AK46</x:f>
        <x:v>0</x:v>
      </x:c>
      <x:c r="AG47" s="180" t="n">
        <x:f>IF(AF47&lt;=0,0,AF47*IFERROR(INDEX(Inputs!$E$15:$E$24,MATCH(5,Inputs!$L$15:$L$24,0)),0)/12)</x:f>
        <x:v>0</x:v>
      </x:c>
      <x:c r="AH47" s="180" t="n">
        <x:f>MIN(AF47+AG47,IF(AF47&gt;0,IFERROR(INDEX(Inputs!$H$15:$H$24,MATCH(5,Inputs!$L$15:$L$24,0)),0),0))</x:f>
        <x:v>0</x:v>
      </x:c>
      <x:c r="AI47" s="180" t="n">
        <x:f>MAX(0,AF47+AG47-AH47)</x:f>
        <x:v>0</x:v>
      </x:c>
      <x:c r="AJ47" s="180" t="n">
        <x:f>MIN(AI47,MAX(0,$G47-SUM(K47,Q47,W47,AC47)))</x:f>
        <x:v>0</x:v>
      </x:c>
      <x:c r="AK47" s="180" t="n">
        <x:f>MAX(0,AI47-AJ47)</x:f>
        <x:v>0</x:v>
      </x:c>
      <x:c r="AL47" s="180" t="n">
        <x:f>AQ46</x:f>
        <x:v>0</x:v>
      </x:c>
      <x:c r="AM47" s="180" t="n">
        <x:f>IF(AL47&lt;=0,0,AL47*IFERROR(INDEX(Inputs!$E$15:$E$24,MATCH(6,Inputs!$L$15:$L$24,0)),0)/12)</x:f>
        <x:v>0</x:v>
      </x:c>
      <x:c r="AN47" s="180" t="n">
        <x:f>MIN(AL47+AM47,IF(AL47&gt;0,IFERROR(INDEX(Inputs!$H$15:$H$24,MATCH(6,Inputs!$L$15:$L$24,0)),0),0))</x:f>
        <x:v>0</x:v>
      </x:c>
      <x:c r="AO47" s="180" t="n">
        <x:f>MAX(0,AL47+AM47-AN47)</x:f>
        <x:v>0</x:v>
      </x:c>
      <x:c r="AP47" s="180" t="n">
        <x:f>MIN(AO47,MAX(0,$G47-SUM(K47,Q47,W47,AC47,AI47)))</x:f>
        <x:v>0</x:v>
      </x:c>
      <x:c r="AQ47" s="180" t="n">
        <x:f>MAX(0,AO47-AP47)</x:f>
        <x:v>0</x:v>
      </x:c>
      <x:c r="AR47" s="180" t="n">
        <x:f>AW46</x:f>
        <x:v>0</x:v>
      </x:c>
      <x:c r="AS47" s="180" t="n">
        <x:f>IF(AR47&lt;=0,0,AR47*IFERROR(INDEX(Inputs!$E$15:$E$24,MATCH(7,Inputs!$L$15:$L$24,0)),0)/12)</x:f>
        <x:v>0</x:v>
      </x:c>
      <x:c r="AT47" s="180" t="n">
        <x:f>MIN(AR47+AS47,IF(AR47&gt;0,IFERROR(INDEX(Inputs!$H$15:$H$24,MATCH(7,Inputs!$L$15:$L$24,0)),0),0))</x:f>
        <x:v>0</x:v>
      </x:c>
      <x:c r="AU47" s="180" t="n">
        <x:f>MAX(0,AR47+AS47-AT47)</x:f>
        <x:v>0</x:v>
      </x:c>
      <x:c r="AV47" s="180" t="n">
        <x:f>MIN(AU47,MAX(0,$G47-SUM(K47,Q47,W47,AC47,AI47,AO47)))</x:f>
        <x:v>0</x:v>
      </x:c>
      <x:c r="AW47" s="180" t="n">
        <x:f>MAX(0,AU47-AV47)</x:f>
        <x:v>0</x:v>
      </x:c>
      <x:c r="AX47" s="180" t="n">
        <x:f>BC46</x:f>
        <x:v>0</x:v>
      </x:c>
      <x:c r="AY47" s="180" t="n">
        <x:f>IF(AX47&lt;=0,0,AX47*IFERROR(INDEX(Inputs!$E$15:$E$24,MATCH(8,Inputs!$L$15:$L$24,0)),0)/12)</x:f>
        <x:v>0</x:v>
      </x:c>
      <x:c r="AZ47" s="180" t="n">
        <x:f>MIN(AX47+AY47,IF(AX47&gt;0,IFERROR(INDEX(Inputs!$H$15:$H$24,MATCH(8,Inputs!$L$15:$L$24,0)),0),0))</x:f>
        <x:v>0</x:v>
      </x:c>
      <x:c r="BA47" s="180" t="n">
        <x:f>MAX(0,AX47+AY47-AZ47)</x:f>
        <x:v>0</x:v>
      </x:c>
      <x:c r="BB47" s="180" t="n">
        <x:f>MIN(BA47,MAX(0,$G47-SUM(K47,Q47,W47,AC47,AI47,AO47,AU47)))</x:f>
        <x:v>0</x:v>
      </x:c>
      <x:c r="BC47" s="180" t="n">
        <x:f>MAX(0,BA47-BB47)</x:f>
        <x:v>0</x:v>
      </x:c>
      <x:c r="BD47" s="180" t="n">
        <x:f>BI46</x:f>
        <x:v>0</x:v>
      </x:c>
      <x:c r="BE47" s="180" t="n">
        <x:f>IF(BD47&lt;=0,0,BD47*IFERROR(INDEX(Inputs!$E$15:$E$24,MATCH(9,Inputs!$L$15:$L$24,0)),0)/12)</x:f>
        <x:v>0</x:v>
      </x:c>
      <x:c r="BF47" s="180" t="n">
        <x:f>MIN(BD47+BE47,IF(BD47&gt;0,IFERROR(INDEX(Inputs!$H$15:$H$24,MATCH(9,Inputs!$L$15:$L$24,0)),0),0))</x:f>
        <x:v>0</x:v>
      </x:c>
      <x:c r="BG47" s="180" t="n">
        <x:f>MAX(0,BD47+BE47-BF47)</x:f>
        <x:v>0</x:v>
      </x:c>
      <x:c r="BH47" s="180" t="n">
        <x:f>MIN(BG47,MAX(0,$G47-SUM(K47,Q47,W47,AC47,AI47,AO47,AU47,BA47)))</x:f>
        <x:v>0</x:v>
      </x:c>
      <x:c r="BI47" s="180" t="n">
        <x:f>MAX(0,BG47-BH47)</x:f>
        <x:v>0</x:v>
      </x:c>
      <x:c r="BJ47" s="180" t="n">
        <x:f>BO46</x:f>
        <x:v>0</x:v>
      </x:c>
      <x:c r="BK47" s="180" t="n">
        <x:f>IF(BJ47&lt;=0,0,BJ47*IFERROR(INDEX(Inputs!$E$15:$E$24,MATCH(10,Inputs!$L$15:$L$24,0)),0)/12)</x:f>
        <x:v>0</x:v>
      </x:c>
      <x:c r="BL47" s="180" t="n">
        <x:f>MIN(BJ47+BK47,IF(BJ47&gt;0,IFERROR(INDEX(Inputs!$H$15:$H$24,MATCH(10,Inputs!$L$15:$L$24,0)),0),0))</x:f>
        <x:v>0</x:v>
      </x:c>
      <x:c r="BM47" s="180" t="n">
        <x:f>MAX(0,BJ47+BK47-BL47)</x:f>
        <x:v>0</x:v>
      </x:c>
      <x:c r="BN47" s="180" t="n">
        <x:f>MIN(BM47,MAX(0,$G47-SUM(K47,Q47,W47,AC47,AI47,AO47,AU47,BA47,BG47)))</x:f>
        <x:v>0</x:v>
      </x:c>
      <x:c r="BO47" s="192" t="n">
        <x:f>MAX(0,BM47-BN47)</x:f>
        <x:v>0</x:v>
      </x:c>
    </x:row>
    <x:row r="48">
      <x:c r="A48" s="191" t="n">
        <x:f>41</x:f>
        <x:v>41</x:v>
      </x:c>
      <x:c r="B48" s="178" t="n">
        <x:f>EDATE(Inputs!$B$4,A48-1)</x:f>
        <x:v>47437</x:v>
      </x:c>
      <x:c r="C48" s="182" t="n">
        <x:f>SUM(H48,N48,T48,Z48,AF48,AL48,AR48,AX48,BD48,BJ48)</x:f>
        <x:v>0</x:v>
      </x:c>
      <x:c r="D48" s="182" t="n">
        <x:f>SUM(I48,O48,U48,AA48,AG48,AM48,AS48,AY48,BE48,BK48)</x:f>
        <x:v>0</x:v>
      </x:c>
      <x:c r="E48" s="182" t="n">
        <x:f>SUM(J48,P48,V48,AB48,AH48,AN48,AT48,AZ48,BF48,BL48)+SUM(L48,R48,X48,AD48,AJ48,AP48,AV48,BB48,BH48,BN48)</x:f>
        <x:v>0</x:v>
      </x:c>
      <x:c r="F48" s="182" t="n">
        <x:f>SUM(M48,S48,Y48,AE48,AK48,AQ48,AW48,BC48,BI48,BO48)</x:f>
        <x:v>0</x:v>
      </x:c>
      <x:c r="G48" s="182" t="n">
        <x:f>MAX(0,Inputs!$B$12-SUM(J48,P48,V48,AB48,AH48,AN48,AT48,AZ48,BF48,BL48))</x:f>
        <x:v>1150</x:v>
      </x:c>
      <x:c r="H48" s="180" t="n">
        <x:f>M47</x:f>
        <x:v>0</x:v>
      </x:c>
      <x:c r="I48" s="180" t="n">
        <x:f>IF(H48&lt;=0,0,H48*IFERROR(INDEX(Inputs!$E$15:$E$24,MATCH(1,Inputs!$L$15:$L$24,0)),0)/12)</x:f>
        <x:v>0</x:v>
      </x:c>
      <x:c r="J48" s="180" t="n">
        <x:f>MIN(H48+I48,IF(H48&gt;0,IFERROR(INDEX(Inputs!$H$15:$H$24,MATCH(1,Inputs!$L$15:$L$24,0)),0),0))</x:f>
        <x:v>0</x:v>
      </x:c>
      <x:c r="K48" s="180" t="n">
        <x:f>MAX(0,H48+I48-J48)</x:f>
        <x:v>0</x:v>
      </x:c>
      <x:c r="L48" s="180" t="n">
        <x:f>MIN(K48,MAX(0,$G48-0))</x:f>
        <x:v>0</x:v>
      </x:c>
      <x:c r="M48" s="180" t="n">
        <x:f>MAX(0,K48-L48)</x:f>
        <x:v>0</x:v>
      </x:c>
      <x:c r="N48" s="180" t="n">
        <x:f>S47</x:f>
        <x:v>0</x:v>
      </x:c>
      <x:c r="O48" s="180" t="n">
        <x:f>IF(N48&lt;=0,0,N48*IFERROR(INDEX(Inputs!$E$15:$E$24,MATCH(2,Inputs!$L$15:$L$24,0)),0)/12)</x:f>
        <x:v>0</x:v>
      </x:c>
      <x:c r="P48" s="180" t="n">
        <x:f>MIN(N48+O48,IF(N48&gt;0,IFERROR(INDEX(Inputs!$H$15:$H$24,MATCH(2,Inputs!$L$15:$L$24,0)),0),0))</x:f>
        <x:v>0</x:v>
      </x:c>
      <x:c r="Q48" s="180" t="n">
        <x:f>MAX(0,N48+O48-P48)</x:f>
        <x:v>0</x:v>
      </x:c>
      <x:c r="R48" s="180" t="n">
        <x:f>MIN(Q48,MAX(0,$G48-SUM(K48)))</x:f>
        <x:v>0</x:v>
      </x:c>
      <x:c r="S48" s="180" t="n">
        <x:f>MAX(0,Q48-R48)</x:f>
        <x:v>0</x:v>
      </x:c>
      <x:c r="T48" s="180" t="n">
        <x:f>Y47</x:f>
        <x:v>0</x:v>
      </x:c>
      <x:c r="U48" s="180" t="n">
        <x:f>IF(T48&lt;=0,0,T48*IFERROR(INDEX(Inputs!$E$15:$E$24,MATCH(3,Inputs!$L$15:$L$24,0)),0)/12)</x:f>
        <x:v>0</x:v>
      </x:c>
      <x:c r="V48" s="180" t="n">
        <x:f>MIN(T48+U48,IF(T48&gt;0,IFERROR(INDEX(Inputs!$H$15:$H$24,MATCH(3,Inputs!$L$15:$L$24,0)),0),0))</x:f>
        <x:v>0</x:v>
      </x:c>
      <x:c r="W48" s="180" t="n">
        <x:f>MAX(0,T48+U48-V48)</x:f>
        <x:v>0</x:v>
      </x:c>
      <x:c r="X48" s="180" t="n">
        <x:f>MIN(W48,MAX(0,$G48-SUM(K48,Q48)))</x:f>
        <x:v>0</x:v>
      </x:c>
      <x:c r="Y48" s="180" t="n">
        <x:f>MAX(0,W48-X48)</x:f>
        <x:v>0</x:v>
      </x:c>
      <x:c r="Z48" s="180" t="n">
        <x:f>AE47</x:f>
        <x:v>0</x:v>
      </x:c>
      <x:c r="AA48" s="180" t="n">
        <x:f>IF(Z48&lt;=0,0,Z48*IFERROR(INDEX(Inputs!$E$15:$E$24,MATCH(4,Inputs!$L$15:$L$24,0)),0)/12)</x:f>
        <x:v>0</x:v>
      </x:c>
      <x:c r="AB48" s="180" t="n">
        <x:f>MIN(Z48+AA48,IF(Z48&gt;0,IFERROR(INDEX(Inputs!$H$15:$H$24,MATCH(4,Inputs!$L$15:$L$24,0)),0),0))</x:f>
        <x:v>0</x:v>
      </x:c>
      <x:c r="AC48" s="180" t="n">
        <x:f>MAX(0,Z48+AA48-AB48)</x:f>
        <x:v>0</x:v>
      </x:c>
      <x:c r="AD48" s="180" t="n">
        <x:f>MIN(AC48,MAX(0,$G48-SUM(K48,Q48,W48)))</x:f>
        <x:v>0</x:v>
      </x:c>
      <x:c r="AE48" s="180" t="n">
        <x:f>MAX(0,AC48-AD48)</x:f>
        <x:v>0</x:v>
      </x:c>
      <x:c r="AF48" s="180" t="n">
        <x:f>AK47</x:f>
        <x:v>0</x:v>
      </x:c>
      <x:c r="AG48" s="180" t="n">
        <x:f>IF(AF48&lt;=0,0,AF48*IFERROR(INDEX(Inputs!$E$15:$E$24,MATCH(5,Inputs!$L$15:$L$24,0)),0)/12)</x:f>
        <x:v>0</x:v>
      </x:c>
      <x:c r="AH48" s="180" t="n">
        <x:f>MIN(AF48+AG48,IF(AF48&gt;0,IFERROR(INDEX(Inputs!$H$15:$H$24,MATCH(5,Inputs!$L$15:$L$24,0)),0),0))</x:f>
        <x:v>0</x:v>
      </x:c>
      <x:c r="AI48" s="180" t="n">
        <x:f>MAX(0,AF48+AG48-AH48)</x:f>
        <x:v>0</x:v>
      </x:c>
      <x:c r="AJ48" s="180" t="n">
        <x:f>MIN(AI48,MAX(0,$G48-SUM(K48,Q48,W48,AC48)))</x:f>
        <x:v>0</x:v>
      </x:c>
      <x:c r="AK48" s="180" t="n">
        <x:f>MAX(0,AI48-AJ48)</x:f>
        <x:v>0</x:v>
      </x:c>
      <x:c r="AL48" s="180" t="n">
        <x:f>AQ47</x:f>
        <x:v>0</x:v>
      </x:c>
      <x:c r="AM48" s="180" t="n">
        <x:f>IF(AL48&lt;=0,0,AL48*IFERROR(INDEX(Inputs!$E$15:$E$24,MATCH(6,Inputs!$L$15:$L$24,0)),0)/12)</x:f>
        <x:v>0</x:v>
      </x:c>
      <x:c r="AN48" s="180" t="n">
        <x:f>MIN(AL48+AM48,IF(AL48&gt;0,IFERROR(INDEX(Inputs!$H$15:$H$24,MATCH(6,Inputs!$L$15:$L$24,0)),0),0))</x:f>
        <x:v>0</x:v>
      </x:c>
      <x:c r="AO48" s="180" t="n">
        <x:f>MAX(0,AL48+AM48-AN48)</x:f>
        <x:v>0</x:v>
      </x:c>
      <x:c r="AP48" s="180" t="n">
        <x:f>MIN(AO48,MAX(0,$G48-SUM(K48,Q48,W48,AC48,AI48)))</x:f>
        <x:v>0</x:v>
      </x:c>
      <x:c r="AQ48" s="180" t="n">
        <x:f>MAX(0,AO48-AP48)</x:f>
        <x:v>0</x:v>
      </x:c>
      <x:c r="AR48" s="180" t="n">
        <x:f>AW47</x:f>
        <x:v>0</x:v>
      </x:c>
      <x:c r="AS48" s="180" t="n">
        <x:f>IF(AR48&lt;=0,0,AR48*IFERROR(INDEX(Inputs!$E$15:$E$24,MATCH(7,Inputs!$L$15:$L$24,0)),0)/12)</x:f>
        <x:v>0</x:v>
      </x:c>
      <x:c r="AT48" s="180" t="n">
        <x:f>MIN(AR48+AS48,IF(AR48&gt;0,IFERROR(INDEX(Inputs!$H$15:$H$24,MATCH(7,Inputs!$L$15:$L$24,0)),0),0))</x:f>
        <x:v>0</x:v>
      </x:c>
      <x:c r="AU48" s="180" t="n">
        <x:f>MAX(0,AR48+AS48-AT48)</x:f>
        <x:v>0</x:v>
      </x:c>
      <x:c r="AV48" s="180" t="n">
        <x:f>MIN(AU48,MAX(0,$G48-SUM(K48,Q48,W48,AC48,AI48,AO48)))</x:f>
        <x:v>0</x:v>
      </x:c>
      <x:c r="AW48" s="180" t="n">
        <x:f>MAX(0,AU48-AV48)</x:f>
        <x:v>0</x:v>
      </x:c>
      <x:c r="AX48" s="180" t="n">
        <x:f>BC47</x:f>
        <x:v>0</x:v>
      </x:c>
      <x:c r="AY48" s="180" t="n">
        <x:f>IF(AX48&lt;=0,0,AX48*IFERROR(INDEX(Inputs!$E$15:$E$24,MATCH(8,Inputs!$L$15:$L$24,0)),0)/12)</x:f>
        <x:v>0</x:v>
      </x:c>
      <x:c r="AZ48" s="180" t="n">
        <x:f>MIN(AX48+AY48,IF(AX48&gt;0,IFERROR(INDEX(Inputs!$H$15:$H$24,MATCH(8,Inputs!$L$15:$L$24,0)),0),0))</x:f>
        <x:v>0</x:v>
      </x:c>
      <x:c r="BA48" s="180" t="n">
        <x:f>MAX(0,AX48+AY48-AZ48)</x:f>
        <x:v>0</x:v>
      </x:c>
      <x:c r="BB48" s="180" t="n">
        <x:f>MIN(BA48,MAX(0,$G48-SUM(K48,Q48,W48,AC48,AI48,AO48,AU48)))</x:f>
        <x:v>0</x:v>
      </x:c>
      <x:c r="BC48" s="180" t="n">
        <x:f>MAX(0,BA48-BB48)</x:f>
        <x:v>0</x:v>
      </x:c>
      <x:c r="BD48" s="180" t="n">
        <x:f>BI47</x:f>
        <x:v>0</x:v>
      </x:c>
      <x:c r="BE48" s="180" t="n">
        <x:f>IF(BD48&lt;=0,0,BD48*IFERROR(INDEX(Inputs!$E$15:$E$24,MATCH(9,Inputs!$L$15:$L$24,0)),0)/12)</x:f>
        <x:v>0</x:v>
      </x:c>
      <x:c r="BF48" s="180" t="n">
        <x:f>MIN(BD48+BE48,IF(BD48&gt;0,IFERROR(INDEX(Inputs!$H$15:$H$24,MATCH(9,Inputs!$L$15:$L$24,0)),0),0))</x:f>
        <x:v>0</x:v>
      </x:c>
      <x:c r="BG48" s="180" t="n">
        <x:f>MAX(0,BD48+BE48-BF48)</x:f>
        <x:v>0</x:v>
      </x:c>
      <x:c r="BH48" s="180" t="n">
        <x:f>MIN(BG48,MAX(0,$G48-SUM(K48,Q48,W48,AC48,AI48,AO48,AU48,BA48)))</x:f>
        <x:v>0</x:v>
      </x:c>
      <x:c r="BI48" s="180" t="n">
        <x:f>MAX(0,BG48-BH48)</x:f>
        <x:v>0</x:v>
      </x:c>
      <x:c r="BJ48" s="180" t="n">
        <x:f>BO47</x:f>
        <x:v>0</x:v>
      </x:c>
      <x:c r="BK48" s="180" t="n">
        <x:f>IF(BJ48&lt;=0,0,BJ48*IFERROR(INDEX(Inputs!$E$15:$E$24,MATCH(10,Inputs!$L$15:$L$24,0)),0)/12)</x:f>
        <x:v>0</x:v>
      </x:c>
      <x:c r="BL48" s="180" t="n">
        <x:f>MIN(BJ48+BK48,IF(BJ48&gt;0,IFERROR(INDEX(Inputs!$H$15:$H$24,MATCH(10,Inputs!$L$15:$L$24,0)),0),0))</x:f>
        <x:v>0</x:v>
      </x:c>
      <x:c r="BM48" s="180" t="n">
        <x:f>MAX(0,BJ48+BK48-BL48)</x:f>
        <x:v>0</x:v>
      </x:c>
      <x:c r="BN48" s="180" t="n">
        <x:f>MIN(BM48,MAX(0,$G48-SUM(K48,Q48,W48,AC48,AI48,AO48,AU48,BA48,BG48)))</x:f>
        <x:v>0</x:v>
      </x:c>
      <x:c r="BO48" s="192" t="n">
        <x:f>MAX(0,BM48-BN48)</x:f>
        <x:v>0</x:v>
      </x:c>
    </x:row>
    <x:row r="49">
      <x:c r="A49" s="191" t="n">
        <x:f>42</x:f>
        <x:v>42</x:v>
      </x:c>
      <x:c r="B49" s="178" t="n">
        <x:f>EDATE(Inputs!$B$4,A49-1)</x:f>
        <x:v>47467</x:v>
      </x:c>
      <x:c r="C49" s="182" t="n">
        <x:f>SUM(H49,N49,T49,Z49,AF49,AL49,AR49,AX49,BD49,BJ49)</x:f>
        <x:v>0</x:v>
      </x:c>
      <x:c r="D49" s="182" t="n">
        <x:f>SUM(I49,O49,U49,AA49,AG49,AM49,AS49,AY49,BE49,BK49)</x:f>
        <x:v>0</x:v>
      </x:c>
      <x:c r="E49" s="182" t="n">
        <x:f>SUM(J49,P49,V49,AB49,AH49,AN49,AT49,AZ49,BF49,BL49)+SUM(L49,R49,X49,AD49,AJ49,AP49,AV49,BB49,BH49,BN49)</x:f>
        <x:v>0</x:v>
      </x:c>
      <x:c r="F49" s="182" t="n">
        <x:f>SUM(M49,S49,Y49,AE49,AK49,AQ49,AW49,BC49,BI49,BO49)</x:f>
        <x:v>0</x:v>
      </x:c>
      <x:c r="G49" s="182" t="n">
        <x:f>MAX(0,Inputs!$B$12-SUM(J49,P49,V49,AB49,AH49,AN49,AT49,AZ49,BF49,BL49))</x:f>
        <x:v>1150</x:v>
      </x:c>
      <x:c r="H49" s="180" t="n">
        <x:f>M48</x:f>
        <x:v>0</x:v>
      </x:c>
      <x:c r="I49" s="180" t="n">
        <x:f>IF(H49&lt;=0,0,H49*IFERROR(INDEX(Inputs!$E$15:$E$24,MATCH(1,Inputs!$L$15:$L$24,0)),0)/12)</x:f>
        <x:v>0</x:v>
      </x:c>
      <x:c r="J49" s="180" t="n">
        <x:f>MIN(H49+I49,IF(H49&gt;0,IFERROR(INDEX(Inputs!$H$15:$H$24,MATCH(1,Inputs!$L$15:$L$24,0)),0),0))</x:f>
        <x:v>0</x:v>
      </x:c>
      <x:c r="K49" s="180" t="n">
        <x:f>MAX(0,H49+I49-J49)</x:f>
        <x:v>0</x:v>
      </x:c>
      <x:c r="L49" s="180" t="n">
        <x:f>MIN(K49,MAX(0,$G49-0))</x:f>
        <x:v>0</x:v>
      </x:c>
      <x:c r="M49" s="180" t="n">
        <x:f>MAX(0,K49-L49)</x:f>
        <x:v>0</x:v>
      </x:c>
      <x:c r="N49" s="180" t="n">
        <x:f>S48</x:f>
        <x:v>0</x:v>
      </x:c>
      <x:c r="O49" s="180" t="n">
        <x:f>IF(N49&lt;=0,0,N49*IFERROR(INDEX(Inputs!$E$15:$E$24,MATCH(2,Inputs!$L$15:$L$24,0)),0)/12)</x:f>
        <x:v>0</x:v>
      </x:c>
      <x:c r="P49" s="180" t="n">
        <x:f>MIN(N49+O49,IF(N49&gt;0,IFERROR(INDEX(Inputs!$H$15:$H$24,MATCH(2,Inputs!$L$15:$L$24,0)),0),0))</x:f>
        <x:v>0</x:v>
      </x:c>
      <x:c r="Q49" s="180" t="n">
        <x:f>MAX(0,N49+O49-P49)</x:f>
        <x:v>0</x:v>
      </x:c>
      <x:c r="R49" s="180" t="n">
        <x:f>MIN(Q49,MAX(0,$G49-SUM(K49)))</x:f>
        <x:v>0</x:v>
      </x:c>
      <x:c r="S49" s="180" t="n">
        <x:f>MAX(0,Q49-R49)</x:f>
        <x:v>0</x:v>
      </x:c>
      <x:c r="T49" s="180" t="n">
        <x:f>Y48</x:f>
        <x:v>0</x:v>
      </x:c>
      <x:c r="U49" s="180" t="n">
        <x:f>IF(T49&lt;=0,0,T49*IFERROR(INDEX(Inputs!$E$15:$E$24,MATCH(3,Inputs!$L$15:$L$24,0)),0)/12)</x:f>
        <x:v>0</x:v>
      </x:c>
      <x:c r="V49" s="180" t="n">
        <x:f>MIN(T49+U49,IF(T49&gt;0,IFERROR(INDEX(Inputs!$H$15:$H$24,MATCH(3,Inputs!$L$15:$L$24,0)),0),0))</x:f>
        <x:v>0</x:v>
      </x:c>
      <x:c r="W49" s="180" t="n">
        <x:f>MAX(0,T49+U49-V49)</x:f>
        <x:v>0</x:v>
      </x:c>
      <x:c r="X49" s="180" t="n">
        <x:f>MIN(W49,MAX(0,$G49-SUM(K49,Q49)))</x:f>
        <x:v>0</x:v>
      </x:c>
      <x:c r="Y49" s="180" t="n">
        <x:f>MAX(0,W49-X49)</x:f>
        <x:v>0</x:v>
      </x:c>
      <x:c r="Z49" s="180" t="n">
        <x:f>AE48</x:f>
        <x:v>0</x:v>
      </x:c>
      <x:c r="AA49" s="180" t="n">
        <x:f>IF(Z49&lt;=0,0,Z49*IFERROR(INDEX(Inputs!$E$15:$E$24,MATCH(4,Inputs!$L$15:$L$24,0)),0)/12)</x:f>
        <x:v>0</x:v>
      </x:c>
      <x:c r="AB49" s="180" t="n">
        <x:f>MIN(Z49+AA49,IF(Z49&gt;0,IFERROR(INDEX(Inputs!$H$15:$H$24,MATCH(4,Inputs!$L$15:$L$24,0)),0),0))</x:f>
        <x:v>0</x:v>
      </x:c>
      <x:c r="AC49" s="180" t="n">
        <x:f>MAX(0,Z49+AA49-AB49)</x:f>
        <x:v>0</x:v>
      </x:c>
      <x:c r="AD49" s="180" t="n">
        <x:f>MIN(AC49,MAX(0,$G49-SUM(K49,Q49,W49)))</x:f>
        <x:v>0</x:v>
      </x:c>
      <x:c r="AE49" s="180" t="n">
        <x:f>MAX(0,AC49-AD49)</x:f>
        <x:v>0</x:v>
      </x:c>
      <x:c r="AF49" s="180" t="n">
        <x:f>AK48</x:f>
        <x:v>0</x:v>
      </x:c>
      <x:c r="AG49" s="180" t="n">
        <x:f>IF(AF49&lt;=0,0,AF49*IFERROR(INDEX(Inputs!$E$15:$E$24,MATCH(5,Inputs!$L$15:$L$24,0)),0)/12)</x:f>
        <x:v>0</x:v>
      </x:c>
      <x:c r="AH49" s="180" t="n">
        <x:f>MIN(AF49+AG49,IF(AF49&gt;0,IFERROR(INDEX(Inputs!$H$15:$H$24,MATCH(5,Inputs!$L$15:$L$24,0)),0),0))</x:f>
        <x:v>0</x:v>
      </x:c>
      <x:c r="AI49" s="180" t="n">
        <x:f>MAX(0,AF49+AG49-AH49)</x:f>
        <x:v>0</x:v>
      </x:c>
      <x:c r="AJ49" s="180" t="n">
        <x:f>MIN(AI49,MAX(0,$G49-SUM(K49,Q49,W49,AC49)))</x:f>
        <x:v>0</x:v>
      </x:c>
      <x:c r="AK49" s="180" t="n">
        <x:f>MAX(0,AI49-AJ49)</x:f>
        <x:v>0</x:v>
      </x:c>
      <x:c r="AL49" s="180" t="n">
        <x:f>AQ48</x:f>
        <x:v>0</x:v>
      </x:c>
      <x:c r="AM49" s="180" t="n">
        <x:f>IF(AL49&lt;=0,0,AL49*IFERROR(INDEX(Inputs!$E$15:$E$24,MATCH(6,Inputs!$L$15:$L$24,0)),0)/12)</x:f>
        <x:v>0</x:v>
      </x:c>
      <x:c r="AN49" s="180" t="n">
        <x:f>MIN(AL49+AM49,IF(AL49&gt;0,IFERROR(INDEX(Inputs!$H$15:$H$24,MATCH(6,Inputs!$L$15:$L$24,0)),0),0))</x:f>
        <x:v>0</x:v>
      </x:c>
      <x:c r="AO49" s="180" t="n">
        <x:f>MAX(0,AL49+AM49-AN49)</x:f>
        <x:v>0</x:v>
      </x:c>
      <x:c r="AP49" s="180" t="n">
        <x:f>MIN(AO49,MAX(0,$G49-SUM(K49,Q49,W49,AC49,AI49)))</x:f>
        <x:v>0</x:v>
      </x:c>
      <x:c r="AQ49" s="180" t="n">
        <x:f>MAX(0,AO49-AP49)</x:f>
        <x:v>0</x:v>
      </x:c>
      <x:c r="AR49" s="180" t="n">
        <x:f>AW48</x:f>
        <x:v>0</x:v>
      </x:c>
      <x:c r="AS49" s="180" t="n">
        <x:f>IF(AR49&lt;=0,0,AR49*IFERROR(INDEX(Inputs!$E$15:$E$24,MATCH(7,Inputs!$L$15:$L$24,0)),0)/12)</x:f>
        <x:v>0</x:v>
      </x:c>
      <x:c r="AT49" s="180" t="n">
        <x:f>MIN(AR49+AS49,IF(AR49&gt;0,IFERROR(INDEX(Inputs!$H$15:$H$24,MATCH(7,Inputs!$L$15:$L$24,0)),0),0))</x:f>
        <x:v>0</x:v>
      </x:c>
      <x:c r="AU49" s="180" t="n">
        <x:f>MAX(0,AR49+AS49-AT49)</x:f>
        <x:v>0</x:v>
      </x:c>
      <x:c r="AV49" s="180" t="n">
        <x:f>MIN(AU49,MAX(0,$G49-SUM(K49,Q49,W49,AC49,AI49,AO49)))</x:f>
        <x:v>0</x:v>
      </x:c>
      <x:c r="AW49" s="180" t="n">
        <x:f>MAX(0,AU49-AV49)</x:f>
        <x:v>0</x:v>
      </x:c>
      <x:c r="AX49" s="180" t="n">
        <x:f>BC48</x:f>
        <x:v>0</x:v>
      </x:c>
      <x:c r="AY49" s="180" t="n">
        <x:f>IF(AX49&lt;=0,0,AX49*IFERROR(INDEX(Inputs!$E$15:$E$24,MATCH(8,Inputs!$L$15:$L$24,0)),0)/12)</x:f>
        <x:v>0</x:v>
      </x:c>
      <x:c r="AZ49" s="180" t="n">
        <x:f>MIN(AX49+AY49,IF(AX49&gt;0,IFERROR(INDEX(Inputs!$H$15:$H$24,MATCH(8,Inputs!$L$15:$L$24,0)),0),0))</x:f>
        <x:v>0</x:v>
      </x:c>
      <x:c r="BA49" s="180" t="n">
        <x:f>MAX(0,AX49+AY49-AZ49)</x:f>
        <x:v>0</x:v>
      </x:c>
      <x:c r="BB49" s="180" t="n">
        <x:f>MIN(BA49,MAX(0,$G49-SUM(K49,Q49,W49,AC49,AI49,AO49,AU49)))</x:f>
        <x:v>0</x:v>
      </x:c>
      <x:c r="BC49" s="180" t="n">
        <x:f>MAX(0,BA49-BB49)</x:f>
        <x:v>0</x:v>
      </x:c>
      <x:c r="BD49" s="180" t="n">
        <x:f>BI48</x:f>
        <x:v>0</x:v>
      </x:c>
      <x:c r="BE49" s="180" t="n">
        <x:f>IF(BD49&lt;=0,0,BD49*IFERROR(INDEX(Inputs!$E$15:$E$24,MATCH(9,Inputs!$L$15:$L$24,0)),0)/12)</x:f>
        <x:v>0</x:v>
      </x:c>
      <x:c r="BF49" s="180" t="n">
        <x:f>MIN(BD49+BE49,IF(BD49&gt;0,IFERROR(INDEX(Inputs!$H$15:$H$24,MATCH(9,Inputs!$L$15:$L$24,0)),0),0))</x:f>
        <x:v>0</x:v>
      </x:c>
      <x:c r="BG49" s="180" t="n">
        <x:f>MAX(0,BD49+BE49-BF49)</x:f>
        <x:v>0</x:v>
      </x:c>
      <x:c r="BH49" s="180" t="n">
        <x:f>MIN(BG49,MAX(0,$G49-SUM(K49,Q49,W49,AC49,AI49,AO49,AU49,BA49)))</x:f>
        <x:v>0</x:v>
      </x:c>
      <x:c r="BI49" s="180" t="n">
        <x:f>MAX(0,BG49-BH49)</x:f>
        <x:v>0</x:v>
      </x:c>
      <x:c r="BJ49" s="180" t="n">
        <x:f>BO48</x:f>
        <x:v>0</x:v>
      </x:c>
      <x:c r="BK49" s="180" t="n">
        <x:f>IF(BJ49&lt;=0,0,BJ49*IFERROR(INDEX(Inputs!$E$15:$E$24,MATCH(10,Inputs!$L$15:$L$24,0)),0)/12)</x:f>
        <x:v>0</x:v>
      </x:c>
      <x:c r="BL49" s="180" t="n">
        <x:f>MIN(BJ49+BK49,IF(BJ49&gt;0,IFERROR(INDEX(Inputs!$H$15:$H$24,MATCH(10,Inputs!$L$15:$L$24,0)),0),0))</x:f>
        <x:v>0</x:v>
      </x:c>
      <x:c r="BM49" s="180" t="n">
        <x:f>MAX(0,BJ49+BK49-BL49)</x:f>
        <x:v>0</x:v>
      </x:c>
      <x:c r="BN49" s="180" t="n">
        <x:f>MIN(BM49,MAX(0,$G49-SUM(K49,Q49,W49,AC49,AI49,AO49,AU49,BA49,BG49)))</x:f>
        <x:v>0</x:v>
      </x:c>
      <x:c r="BO49" s="192" t="n">
        <x:f>MAX(0,BM49-BN49)</x:f>
        <x:v>0</x:v>
      </x:c>
    </x:row>
    <x:row r="50">
      <x:c r="A50" s="191" t="n">
        <x:f>43</x:f>
        <x:v>43</x:v>
      </x:c>
      <x:c r="B50" s="178" t="n">
        <x:f>EDATE(Inputs!$B$4,A50-1)</x:f>
        <x:v>47498</x:v>
      </x:c>
      <x:c r="C50" s="182" t="n">
        <x:f>SUM(H50,N50,T50,Z50,AF50,AL50,AR50,AX50,BD50,BJ50)</x:f>
        <x:v>0</x:v>
      </x:c>
      <x:c r="D50" s="182" t="n">
        <x:f>SUM(I50,O50,U50,AA50,AG50,AM50,AS50,AY50,BE50,BK50)</x:f>
        <x:v>0</x:v>
      </x:c>
      <x:c r="E50" s="182" t="n">
        <x:f>SUM(J50,P50,V50,AB50,AH50,AN50,AT50,AZ50,BF50,BL50)+SUM(L50,R50,X50,AD50,AJ50,AP50,AV50,BB50,BH50,BN50)</x:f>
        <x:v>0</x:v>
      </x:c>
      <x:c r="F50" s="182" t="n">
        <x:f>SUM(M50,S50,Y50,AE50,AK50,AQ50,AW50,BC50,BI50,BO50)</x:f>
        <x:v>0</x:v>
      </x:c>
      <x:c r="G50" s="182" t="n">
        <x:f>MAX(0,Inputs!$B$12-SUM(J50,P50,V50,AB50,AH50,AN50,AT50,AZ50,BF50,BL50))</x:f>
        <x:v>1150</x:v>
      </x:c>
      <x:c r="H50" s="180" t="n">
        <x:f>M49</x:f>
        <x:v>0</x:v>
      </x:c>
      <x:c r="I50" s="180" t="n">
        <x:f>IF(H50&lt;=0,0,H50*IFERROR(INDEX(Inputs!$E$15:$E$24,MATCH(1,Inputs!$L$15:$L$24,0)),0)/12)</x:f>
        <x:v>0</x:v>
      </x:c>
      <x:c r="J50" s="180" t="n">
        <x:f>MIN(H50+I50,IF(H50&gt;0,IFERROR(INDEX(Inputs!$H$15:$H$24,MATCH(1,Inputs!$L$15:$L$24,0)),0),0))</x:f>
        <x:v>0</x:v>
      </x:c>
      <x:c r="K50" s="180" t="n">
        <x:f>MAX(0,H50+I50-J50)</x:f>
        <x:v>0</x:v>
      </x:c>
      <x:c r="L50" s="180" t="n">
        <x:f>MIN(K50,MAX(0,$G50-0))</x:f>
        <x:v>0</x:v>
      </x:c>
      <x:c r="M50" s="180" t="n">
        <x:f>MAX(0,K50-L50)</x:f>
        <x:v>0</x:v>
      </x:c>
      <x:c r="N50" s="180" t="n">
        <x:f>S49</x:f>
        <x:v>0</x:v>
      </x:c>
      <x:c r="O50" s="180" t="n">
        <x:f>IF(N50&lt;=0,0,N50*IFERROR(INDEX(Inputs!$E$15:$E$24,MATCH(2,Inputs!$L$15:$L$24,0)),0)/12)</x:f>
        <x:v>0</x:v>
      </x:c>
      <x:c r="P50" s="180" t="n">
        <x:f>MIN(N50+O50,IF(N50&gt;0,IFERROR(INDEX(Inputs!$H$15:$H$24,MATCH(2,Inputs!$L$15:$L$24,0)),0),0))</x:f>
        <x:v>0</x:v>
      </x:c>
      <x:c r="Q50" s="180" t="n">
        <x:f>MAX(0,N50+O50-P50)</x:f>
        <x:v>0</x:v>
      </x:c>
      <x:c r="R50" s="180" t="n">
        <x:f>MIN(Q50,MAX(0,$G50-SUM(K50)))</x:f>
        <x:v>0</x:v>
      </x:c>
      <x:c r="S50" s="180" t="n">
        <x:f>MAX(0,Q50-R50)</x:f>
        <x:v>0</x:v>
      </x:c>
      <x:c r="T50" s="180" t="n">
        <x:f>Y49</x:f>
        <x:v>0</x:v>
      </x:c>
      <x:c r="U50" s="180" t="n">
        <x:f>IF(T50&lt;=0,0,T50*IFERROR(INDEX(Inputs!$E$15:$E$24,MATCH(3,Inputs!$L$15:$L$24,0)),0)/12)</x:f>
        <x:v>0</x:v>
      </x:c>
      <x:c r="V50" s="180" t="n">
        <x:f>MIN(T50+U50,IF(T50&gt;0,IFERROR(INDEX(Inputs!$H$15:$H$24,MATCH(3,Inputs!$L$15:$L$24,0)),0),0))</x:f>
        <x:v>0</x:v>
      </x:c>
      <x:c r="W50" s="180" t="n">
        <x:f>MAX(0,T50+U50-V50)</x:f>
        <x:v>0</x:v>
      </x:c>
      <x:c r="X50" s="180" t="n">
        <x:f>MIN(W50,MAX(0,$G50-SUM(K50,Q50)))</x:f>
        <x:v>0</x:v>
      </x:c>
      <x:c r="Y50" s="180" t="n">
        <x:f>MAX(0,W50-X50)</x:f>
        <x:v>0</x:v>
      </x:c>
      <x:c r="Z50" s="180" t="n">
        <x:f>AE49</x:f>
        <x:v>0</x:v>
      </x:c>
      <x:c r="AA50" s="180" t="n">
        <x:f>IF(Z50&lt;=0,0,Z50*IFERROR(INDEX(Inputs!$E$15:$E$24,MATCH(4,Inputs!$L$15:$L$24,0)),0)/12)</x:f>
        <x:v>0</x:v>
      </x:c>
      <x:c r="AB50" s="180" t="n">
        <x:f>MIN(Z50+AA50,IF(Z50&gt;0,IFERROR(INDEX(Inputs!$H$15:$H$24,MATCH(4,Inputs!$L$15:$L$24,0)),0),0))</x:f>
        <x:v>0</x:v>
      </x:c>
      <x:c r="AC50" s="180" t="n">
        <x:f>MAX(0,Z50+AA50-AB50)</x:f>
        <x:v>0</x:v>
      </x:c>
      <x:c r="AD50" s="180" t="n">
        <x:f>MIN(AC50,MAX(0,$G50-SUM(K50,Q50,W50)))</x:f>
        <x:v>0</x:v>
      </x:c>
      <x:c r="AE50" s="180" t="n">
        <x:f>MAX(0,AC50-AD50)</x:f>
        <x:v>0</x:v>
      </x:c>
      <x:c r="AF50" s="180" t="n">
        <x:f>AK49</x:f>
        <x:v>0</x:v>
      </x:c>
      <x:c r="AG50" s="180" t="n">
        <x:f>IF(AF50&lt;=0,0,AF50*IFERROR(INDEX(Inputs!$E$15:$E$24,MATCH(5,Inputs!$L$15:$L$24,0)),0)/12)</x:f>
        <x:v>0</x:v>
      </x:c>
      <x:c r="AH50" s="180" t="n">
        <x:f>MIN(AF50+AG50,IF(AF50&gt;0,IFERROR(INDEX(Inputs!$H$15:$H$24,MATCH(5,Inputs!$L$15:$L$24,0)),0),0))</x:f>
        <x:v>0</x:v>
      </x:c>
      <x:c r="AI50" s="180" t="n">
        <x:f>MAX(0,AF50+AG50-AH50)</x:f>
        <x:v>0</x:v>
      </x:c>
      <x:c r="AJ50" s="180" t="n">
        <x:f>MIN(AI50,MAX(0,$G50-SUM(K50,Q50,W50,AC50)))</x:f>
        <x:v>0</x:v>
      </x:c>
      <x:c r="AK50" s="180" t="n">
        <x:f>MAX(0,AI50-AJ50)</x:f>
        <x:v>0</x:v>
      </x:c>
      <x:c r="AL50" s="180" t="n">
        <x:f>AQ49</x:f>
        <x:v>0</x:v>
      </x:c>
      <x:c r="AM50" s="180" t="n">
        <x:f>IF(AL50&lt;=0,0,AL50*IFERROR(INDEX(Inputs!$E$15:$E$24,MATCH(6,Inputs!$L$15:$L$24,0)),0)/12)</x:f>
        <x:v>0</x:v>
      </x:c>
      <x:c r="AN50" s="180" t="n">
        <x:f>MIN(AL50+AM50,IF(AL50&gt;0,IFERROR(INDEX(Inputs!$H$15:$H$24,MATCH(6,Inputs!$L$15:$L$24,0)),0),0))</x:f>
        <x:v>0</x:v>
      </x:c>
      <x:c r="AO50" s="180" t="n">
        <x:f>MAX(0,AL50+AM50-AN50)</x:f>
        <x:v>0</x:v>
      </x:c>
      <x:c r="AP50" s="180" t="n">
        <x:f>MIN(AO50,MAX(0,$G50-SUM(K50,Q50,W50,AC50,AI50)))</x:f>
        <x:v>0</x:v>
      </x:c>
      <x:c r="AQ50" s="180" t="n">
        <x:f>MAX(0,AO50-AP50)</x:f>
        <x:v>0</x:v>
      </x:c>
      <x:c r="AR50" s="180" t="n">
        <x:f>AW49</x:f>
        <x:v>0</x:v>
      </x:c>
      <x:c r="AS50" s="180" t="n">
        <x:f>IF(AR50&lt;=0,0,AR50*IFERROR(INDEX(Inputs!$E$15:$E$24,MATCH(7,Inputs!$L$15:$L$24,0)),0)/12)</x:f>
        <x:v>0</x:v>
      </x:c>
      <x:c r="AT50" s="180" t="n">
        <x:f>MIN(AR50+AS50,IF(AR50&gt;0,IFERROR(INDEX(Inputs!$H$15:$H$24,MATCH(7,Inputs!$L$15:$L$24,0)),0),0))</x:f>
        <x:v>0</x:v>
      </x:c>
      <x:c r="AU50" s="180" t="n">
        <x:f>MAX(0,AR50+AS50-AT50)</x:f>
        <x:v>0</x:v>
      </x:c>
      <x:c r="AV50" s="180" t="n">
        <x:f>MIN(AU50,MAX(0,$G50-SUM(K50,Q50,W50,AC50,AI50,AO50)))</x:f>
        <x:v>0</x:v>
      </x:c>
      <x:c r="AW50" s="180" t="n">
        <x:f>MAX(0,AU50-AV50)</x:f>
        <x:v>0</x:v>
      </x:c>
      <x:c r="AX50" s="180" t="n">
        <x:f>BC49</x:f>
        <x:v>0</x:v>
      </x:c>
      <x:c r="AY50" s="180" t="n">
        <x:f>IF(AX50&lt;=0,0,AX50*IFERROR(INDEX(Inputs!$E$15:$E$24,MATCH(8,Inputs!$L$15:$L$24,0)),0)/12)</x:f>
        <x:v>0</x:v>
      </x:c>
      <x:c r="AZ50" s="180" t="n">
        <x:f>MIN(AX50+AY50,IF(AX50&gt;0,IFERROR(INDEX(Inputs!$H$15:$H$24,MATCH(8,Inputs!$L$15:$L$24,0)),0),0))</x:f>
        <x:v>0</x:v>
      </x:c>
      <x:c r="BA50" s="180" t="n">
        <x:f>MAX(0,AX50+AY50-AZ50)</x:f>
        <x:v>0</x:v>
      </x:c>
      <x:c r="BB50" s="180" t="n">
        <x:f>MIN(BA50,MAX(0,$G50-SUM(K50,Q50,W50,AC50,AI50,AO50,AU50)))</x:f>
        <x:v>0</x:v>
      </x:c>
      <x:c r="BC50" s="180" t="n">
        <x:f>MAX(0,BA50-BB50)</x:f>
        <x:v>0</x:v>
      </x:c>
      <x:c r="BD50" s="180" t="n">
        <x:f>BI49</x:f>
        <x:v>0</x:v>
      </x:c>
      <x:c r="BE50" s="180" t="n">
        <x:f>IF(BD50&lt;=0,0,BD50*IFERROR(INDEX(Inputs!$E$15:$E$24,MATCH(9,Inputs!$L$15:$L$24,0)),0)/12)</x:f>
        <x:v>0</x:v>
      </x:c>
      <x:c r="BF50" s="180" t="n">
        <x:f>MIN(BD50+BE50,IF(BD50&gt;0,IFERROR(INDEX(Inputs!$H$15:$H$24,MATCH(9,Inputs!$L$15:$L$24,0)),0),0))</x:f>
        <x:v>0</x:v>
      </x:c>
      <x:c r="BG50" s="180" t="n">
        <x:f>MAX(0,BD50+BE50-BF50)</x:f>
        <x:v>0</x:v>
      </x:c>
      <x:c r="BH50" s="180" t="n">
        <x:f>MIN(BG50,MAX(0,$G50-SUM(K50,Q50,W50,AC50,AI50,AO50,AU50,BA50)))</x:f>
        <x:v>0</x:v>
      </x:c>
      <x:c r="BI50" s="180" t="n">
        <x:f>MAX(0,BG50-BH50)</x:f>
        <x:v>0</x:v>
      </x:c>
      <x:c r="BJ50" s="180" t="n">
        <x:f>BO49</x:f>
        <x:v>0</x:v>
      </x:c>
      <x:c r="BK50" s="180" t="n">
        <x:f>IF(BJ50&lt;=0,0,BJ50*IFERROR(INDEX(Inputs!$E$15:$E$24,MATCH(10,Inputs!$L$15:$L$24,0)),0)/12)</x:f>
        <x:v>0</x:v>
      </x:c>
      <x:c r="BL50" s="180" t="n">
        <x:f>MIN(BJ50+BK50,IF(BJ50&gt;0,IFERROR(INDEX(Inputs!$H$15:$H$24,MATCH(10,Inputs!$L$15:$L$24,0)),0),0))</x:f>
        <x:v>0</x:v>
      </x:c>
      <x:c r="BM50" s="180" t="n">
        <x:f>MAX(0,BJ50+BK50-BL50)</x:f>
        <x:v>0</x:v>
      </x:c>
      <x:c r="BN50" s="180" t="n">
        <x:f>MIN(BM50,MAX(0,$G50-SUM(K50,Q50,W50,AC50,AI50,AO50,AU50,BA50,BG50)))</x:f>
        <x:v>0</x:v>
      </x:c>
      <x:c r="BO50" s="192" t="n">
        <x:f>MAX(0,BM50-BN50)</x:f>
        <x:v>0</x:v>
      </x:c>
    </x:row>
    <x:row r="51">
      <x:c r="A51" s="191" t="n">
        <x:f>44</x:f>
        <x:v>44</x:v>
      </x:c>
      <x:c r="B51" s="178" t="n">
        <x:f>EDATE(Inputs!$B$4,A51-1)</x:f>
        <x:v>47529</x:v>
      </x:c>
      <x:c r="C51" s="182" t="n">
        <x:f>SUM(H51,N51,T51,Z51,AF51,AL51,AR51,AX51,BD51,BJ51)</x:f>
        <x:v>0</x:v>
      </x:c>
      <x:c r="D51" s="182" t="n">
        <x:f>SUM(I51,O51,U51,AA51,AG51,AM51,AS51,AY51,BE51,BK51)</x:f>
        <x:v>0</x:v>
      </x:c>
      <x:c r="E51" s="182" t="n">
        <x:f>SUM(J51,P51,V51,AB51,AH51,AN51,AT51,AZ51,BF51,BL51)+SUM(L51,R51,X51,AD51,AJ51,AP51,AV51,BB51,BH51,BN51)</x:f>
        <x:v>0</x:v>
      </x:c>
      <x:c r="F51" s="182" t="n">
        <x:f>SUM(M51,S51,Y51,AE51,AK51,AQ51,AW51,BC51,BI51,BO51)</x:f>
        <x:v>0</x:v>
      </x:c>
      <x:c r="G51" s="182" t="n">
        <x:f>MAX(0,Inputs!$B$12-SUM(J51,P51,V51,AB51,AH51,AN51,AT51,AZ51,BF51,BL51))</x:f>
        <x:v>1150</x:v>
      </x:c>
      <x:c r="H51" s="180" t="n">
        <x:f>M50</x:f>
        <x:v>0</x:v>
      </x:c>
      <x:c r="I51" s="180" t="n">
        <x:f>IF(H51&lt;=0,0,H51*IFERROR(INDEX(Inputs!$E$15:$E$24,MATCH(1,Inputs!$L$15:$L$24,0)),0)/12)</x:f>
        <x:v>0</x:v>
      </x:c>
      <x:c r="J51" s="180" t="n">
        <x:f>MIN(H51+I51,IF(H51&gt;0,IFERROR(INDEX(Inputs!$H$15:$H$24,MATCH(1,Inputs!$L$15:$L$24,0)),0),0))</x:f>
        <x:v>0</x:v>
      </x:c>
      <x:c r="K51" s="180" t="n">
        <x:f>MAX(0,H51+I51-J51)</x:f>
        <x:v>0</x:v>
      </x:c>
      <x:c r="L51" s="180" t="n">
        <x:f>MIN(K51,MAX(0,$G51-0))</x:f>
        <x:v>0</x:v>
      </x:c>
      <x:c r="M51" s="180" t="n">
        <x:f>MAX(0,K51-L51)</x:f>
        <x:v>0</x:v>
      </x:c>
      <x:c r="N51" s="180" t="n">
        <x:f>S50</x:f>
        <x:v>0</x:v>
      </x:c>
      <x:c r="O51" s="180" t="n">
        <x:f>IF(N51&lt;=0,0,N51*IFERROR(INDEX(Inputs!$E$15:$E$24,MATCH(2,Inputs!$L$15:$L$24,0)),0)/12)</x:f>
        <x:v>0</x:v>
      </x:c>
      <x:c r="P51" s="180" t="n">
        <x:f>MIN(N51+O51,IF(N51&gt;0,IFERROR(INDEX(Inputs!$H$15:$H$24,MATCH(2,Inputs!$L$15:$L$24,0)),0),0))</x:f>
        <x:v>0</x:v>
      </x:c>
      <x:c r="Q51" s="180" t="n">
        <x:f>MAX(0,N51+O51-P51)</x:f>
        <x:v>0</x:v>
      </x:c>
      <x:c r="R51" s="180" t="n">
        <x:f>MIN(Q51,MAX(0,$G51-SUM(K51)))</x:f>
        <x:v>0</x:v>
      </x:c>
      <x:c r="S51" s="180" t="n">
        <x:f>MAX(0,Q51-R51)</x:f>
        <x:v>0</x:v>
      </x:c>
      <x:c r="T51" s="180" t="n">
        <x:f>Y50</x:f>
        <x:v>0</x:v>
      </x:c>
      <x:c r="U51" s="180" t="n">
        <x:f>IF(T51&lt;=0,0,T51*IFERROR(INDEX(Inputs!$E$15:$E$24,MATCH(3,Inputs!$L$15:$L$24,0)),0)/12)</x:f>
        <x:v>0</x:v>
      </x:c>
      <x:c r="V51" s="180" t="n">
        <x:f>MIN(T51+U51,IF(T51&gt;0,IFERROR(INDEX(Inputs!$H$15:$H$24,MATCH(3,Inputs!$L$15:$L$24,0)),0),0))</x:f>
        <x:v>0</x:v>
      </x:c>
      <x:c r="W51" s="180" t="n">
        <x:f>MAX(0,T51+U51-V51)</x:f>
        <x:v>0</x:v>
      </x:c>
      <x:c r="X51" s="180" t="n">
        <x:f>MIN(W51,MAX(0,$G51-SUM(K51,Q51)))</x:f>
        <x:v>0</x:v>
      </x:c>
      <x:c r="Y51" s="180" t="n">
        <x:f>MAX(0,W51-X51)</x:f>
        <x:v>0</x:v>
      </x:c>
      <x:c r="Z51" s="180" t="n">
        <x:f>AE50</x:f>
        <x:v>0</x:v>
      </x:c>
      <x:c r="AA51" s="180" t="n">
        <x:f>IF(Z51&lt;=0,0,Z51*IFERROR(INDEX(Inputs!$E$15:$E$24,MATCH(4,Inputs!$L$15:$L$24,0)),0)/12)</x:f>
        <x:v>0</x:v>
      </x:c>
      <x:c r="AB51" s="180" t="n">
        <x:f>MIN(Z51+AA51,IF(Z51&gt;0,IFERROR(INDEX(Inputs!$H$15:$H$24,MATCH(4,Inputs!$L$15:$L$24,0)),0),0))</x:f>
        <x:v>0</x:v>
      </x:c>
      <x:c r="AC51" s="180" t="n">
        <x:f>MAX(0,Z51+AA51-AB51)</x:f>
        <x:v>0</x:v>
      </x:c>
      <x:c r="AD51" s="180" t="n">
        <x:f>MIN(AC51,MAX(0,$G51-SUM(K51,Q51,W51)))</x:f>
        <x:v>0</x:v>
      </x:c>
      <x:c r="AE51" s="180" t="n">
        <x:f>MAX(0,AC51-AD51)</x:f>
        <x:v>0</x:v>
      </x:c>
      <x:c r="AF51" s="180" t="n">
        <x:f>AK50</x:f>
        <x:v>0</x:v>
      </x:c>
      <x:c r="AG51" s="180" t="n">
        <x:f>IF(AF51&lt;=0,0,AF51*IFERROR(INDEX(Inputs!$E$15:$E$24,MATCH(5,Inputs!$L$15:$L$24,0)),0)/12)</x:f>
        <x:v>0</x:v>
      </x:c>
      <x:c r="AH51" s="180" t="n">
        <x:f>MIN(AF51+AG51,IF(AF51&gt;0,IFERROR(INDEX(Inputs!$H$15:$H$24,MATCH(5,Inputs!$L$15:$L$24,0)),0),0))</x:f>
        <x:v>0</x:v>
      </x:c>
      <x:c r="AI51" s="180" t="n">
        <x:f>MAX(0,AF51+AG51-AH51)</x:f>
        <x:v>0</x:v>
      </x:c>
      <x:c r="AJ51" s="180" t="n">
        <x:f>MIN(AI51,MAX(0,$G51-SUM(K51,Q51,W51,AC51)))</x:f>
        <x:v>0</x:v>
      </x:c>
      <x:c r="AK51" s="180" t="n">
        <x:f>MAX(0,AI51-AJ51)</x:f>
        <x:v>0</x:v>
      </x:c>
      <x:c r="AL51" s="180" t="n">
        <x:f>AQ50</x:f>
        <x:v>0</x:v>
      </x:c>
      <x:c r="AM51" s="180" t="n">
        <x:f>IF(AL51&lt;=0,0,AL51*IFERROR(INDEX(Inputs!$E$15:$E$24,MATCH(6,Inputs!$L$15:$L$24,0)),0)/12)</x:f>
        <x:v>0</x:v>
      </x:c>
      <x:c r="AN51" s="180" t="n">
        <x:f>MIN(AL51+AM51,IF(AL51&gt;0,IFERROR(INDEX(Inputs!$H$15:$H$24,MATCH(6,Inputs!$L$15:$L$24,0)),0),0))</x:f>
        <x:v>0</x:v>
      </x:c>
      <x:c r="AO51" s="180" t="n">
        <x:f>MAX(0,AL51+AM51-AN51)</x:f>
        <x:v>0</x:v>
      </x:c>
      <x:c r="AP51" s="180" t="n">
        <x:f>MIN(AO51,MAX(0,$G51-SUM(K51,Q51,W51,AC51,AI51)))</x:f>
        <x:v>0</x:v>
      </x:c>
      <x:c r="AQ51" s="180" t="n">
        <x:f>MAX(0,AO51-AP51)</x:f>
        <x:v>0</x:v>
      </x:c>
      <x:c r="AR51" s="180" t="n">
        <x:f>AW50</x:f>
        <x:v>0</x:v>
      </x:c>
      <x:c r="AS51" s="180" t="n">
        <x:f>IF(AR51&lt;=0,0,AR51*IFERROR(INDEX(Inputs!$E$15:$E$24,MATCH(7,Inputs!$L$15:$L$24,0)),0)/12)</x:f>
        <x:v>0</x:v>
      </x:c>
      <x:c r="AT51" s="180" t="n">
        <x:f>MIN(AR51+AS51,IF(AR51&gt;0,IFERROR(INDEX(Inputs!$H$15:$H$24,MATCH(7,Inputs!$L$15:$L$24,0)),0),0))</x:f>
        <x:v>0</x:v>
      </x:c>
      <x:c r="AU51" s="180" t="n">
        <x:f>MAX(0,AR51+AS51-AT51)</x:f>
        <x:v>0</x:v>
      </x:c>
      <x:c r="AV51" s="180" t="n">
        <x:f>MIN(AU51,MAX(0,$G51-SUM(K51,Q51,W51,AC51,AI51,AO51)))</x:f>
        <x:v>0</x:v>
      </x:c>
      <x:c r="AW51" s="180" t="n">
        <x:f>MAX(0,AU51-AV51)</x:f>
        <x:v>0</x:v>
      </x:c>
      <x:c r="AX51" s="180" t="n">
        <x:f>BC50</x:f>
        <x:v>0</x:v>
      </x:c>
      <x:c r="AY51" s="180" t="n">
        <x:f>IF(AX51&lt;=0,0,AX51*IFERROR(INDEX(Inputs!$E$15:$E$24,MATCH(8,Inputs!$L$15:$L$24,0)),0)/12)</x:f>
        <x:v>0</x:v>
      </x:c>
      <x:c r="AZ51" s="180" t="n">
        <x:f>MIN(AX51+AY51,IF(AX51&gt;0,IFERROR(INDEX(Inputs!$H$15:$H$24,MATCH(8,Inputs!$L$15:$L$24,0)),0),0))</x:f>
        <x:v>0</x:v>
      </x:c>
      <x:c r="BA51" s="180" t="n">
        <x:f>MAX(0,AX51+AY51-AZ51)</x:f>
        <x:v>0</x:v>
      </x:c>
      <x:c r="BB51" s="180" t="n">
        <x:f>MIN(BA51,MAX(0,$G51-SUM(K51,Q51,W51,AC51,AI51,AO51,AU51)))</x:f>
        <x:v>0</x:v>
      </x:c>
      <x:c r="BC51" s="180" t="n">
        <x:f>MAX(0,BA51-BB51)</x:f>
        <x:v>0</x:v>
      </x:c>
      <x:c r="BD51" s="180" t="n">
        <x:f>BI50</x:f>
        <x:v>0</x:v>
      </x:c>
      <x:c r="BE51" s="180" t="n">
        <x:f>IF(BD51&lt;=0,0,BD51*IFERROR(INDEX(Inputs!$E$15:$E$24,MATCH(9,Inputs!$L$15:$L$24,0)),0)/12)</x:f>
        <x:v>0</x:v>
      </x:c>
      <x:c r="BF51" s="180" t="n">
        <x:f>MIN(BD51+BE51,IF(BD51&gt;0,IFERROR(INDEX(Inputs!$H$15:$H$24,MATCH(9,Inputs!$L$15:$L$24,0)),0),0))</x:f>
        <x:v>0</x:v>
      </x:c>
      <x:c r="BG51" s="180" t="n">
        <x:f>MAX(0,BD51+BE51-BF51)</x:f>
        <x:v>0</x:v>
      </x:c>
      <x:c r="BH51" s="180" t="n">
        <x:f>MIN(BG51,MAX(0,$G51-SUM(K51,Q51,W51,AC51,AI51,AO51,AU51,BA51)))</x:f>
        <x:v>0</x:v>
      </x:c>
      <x:c r="BI51" s="180" t="n">
        <x:f>MAX(0,BG51-BH51)</x:f>
        <x:v>0</x:v>
      </x:c>
      <x:c r="BJ51" s="180" t="n">
        <x:f>BO50</x:f>
        <x:v>0</x:v>
      </x:c>
      <x:c r="BK51" s="180" t="n">
        <x:f>IF(BJ51&lt;=0,0,BJ51*IFERROR(INDEX(Inputs!$E$15:$E$24,MATCH(10,Inputs!$L$15:$L$24,0)),0)/12)</x:f>
        <x:v>0</x:v>
      </x:c>
      <x:c r="BL51" s="180" t="n">
        <x:f>MIN(BJ51+BK51,IF(BJ51&gt;0,IFERROR(INDEX(Inputs!$H$15:$H$24,MATCH(10,Inputs!$L$15:$L$24,0)),0),0))</x:f>
        <x:v>0</x:v>
      </x:c>
      <x:c r="BM51" s="180" t="n">
        <x:f>MAX(0,BJ51+BK51-BL51)</x:f>
        <x:v>0</x:v>
      </x:c>
      <x:c r="BN51" s="180" t="n">
        <x:f>MIN(BM51,MAX(0,$G51-SUM(K51,Q51,W51,AC51,AI51,AO51,AU51,BA51,BG51)))</x:f>
        <x:v>0</x:v>
      </x:c>
      <x:c r="BO51" s="192" t="n">
        <x:f>MAX(0,BM51-BN51)</x:f>
        <x:v>0</x:v>
      </x:c>
    </x:row>
    <x:row r="52">
      <x:c r="A52" s="191" t="n">
        <x:f>45</x:f>
        <x:v>45</x:v>
      </x:c>
      <x:c r="B52" s="178" t="n">
        <x:f>EDATE(Inputs!$B$4,A52-1)</x:f>
        <x:v>47557</x:v>
      </x:c>
      <x:c r="C52" s="182" t="n">
        <x:f>SUM(H52,N52,T52,Z52,AF52,AL52,AR52,AX52,BD52,BJ52)</x:f>
        <x:v>0</x:v>
      </x:c>
      <x:c r="D52" s="182" t="n">
        <x:f>SUM(I52,O52,U52,AA52,AG52,AM52,AS52,AY52,BE52,BK52)</x:f>
        <x:v>0</x:v>
      </x:c>
      <x:c r="E52" s="182" t="n">
        <x:f>SUM(J52,P52,V52,AB52,AH52,AN52,AT52,AZ52,BF52,BL52)+SUM(L52,R52,X52,AD52,AJ52,AP52,AV52,BB52,BH52,BN52)</x:f>
        <x:v>0</x:v>
      </x:c>
      <x:c r="F52" s="182" t="n">
        <x:f>SUM(M52,S52,Y52,AE52,AK52,AQ52,AW52,BC52,BI52,BO52)</x:f>
        <x:v>0</x:v>
      </x:c>
      <x:c r="G52" s="182" t="n">
        <x:f>MAX(0,Inputs!$B$12-SUM(J52,P52,V52,AB52,AH52,AN52,AT52,AZ52,BF52,BL52))</x:f>
        <x:v>1150</x:v>
      </x:c>
      <x:c r="H52" s="180" t="n">
        <x:f>M51</x:f>
        <x:v>0</x:v>
      </x:c>
      <x:c r="I52" s="180" t="n">
        <x:f>IF(H52&lt;=0,0,H52*IFERROR(INDEX(Inputs!$E$15:$E$24,MATCH(1,Inputs!$L$15:$L$24,0)),0)/12)</x:f>
        <x:v>0</x:v>
      </x:c>
      <x:c r="J52" s="180" t="n">
        <x:f>MIN(H52+I52,IF(H52&gt;0,IFERROR(INDEX(Inputs!$H$15:$H$24,MATCH(1,Inputs!$L$15:$L$24,0)),0),0))</x:f>
        <x:v>0</x:v>
      </x:c>
      <x:c r="K52" s="180" t="n">
        <x:f>MAX(0,H52+I52-J52)</x:f>
        <x:v>0</x:v>
      </x:c>
      <x:c r="L52" s="180" t="n">
        <x:f>MIN(K52,MAX(0,$G52-0))</x:f>
        <x:v>0</x:v>
      </x:c>
      <x:c r="M52" s="180" t="n">
        <x:f>MAX(0,K52-L52)</x:f>
        <x:v>0</x:v>
      </x:c>
      <x:c r="N52" s="180" t="n">
        <x:f>S51</x:f>
        <x:v>0</x:v>
      </x:c>
      <x:c r="O52" s="180" t="n">
        <x:f>IF(N52&lt;=0,0,N52*IFERROR(INDEX(Inputs!$E$15:$E$24,MATCH(2,Inputs!$L$15:$L$24,0)),0)/12)</x:f>
        <x:v>0</x:v>
      </x:c>
      <x:c r="P52" s="180" t="n">
        <x:f>MIN(N52+O52,IF(N52&gt;0,IFERROR(INDEX(Inputs!$H$15:$H$24,MATCH(2,Inputs!$L$15:$L$24,0)),0),0))</x:f>
        <x:v>0</x:v>
      </x:c>
      <x:c r="Q52" s="180" t="n">
        <x:f>MAX(0,N52+O52-P52)</x:f>
        <x:v>0</x:v>
      </x:c>
      <x:c r="R52" s="180" t="n">
        <x:f>MIN(Q52,MAX(0,$G52-SUM(K52)))</x:f>
        <x:v>0</x:v>
      </x:c>
      <x:c r="S52" s="180" t="n">
        <x:f>MAX(0,Q52-R52)</x:f>
        <x:v>0</x:v>
      </x:c>
      <x:c r="T52" s="180" t="n">
        <x:f>Y51</x:f>
        <x:v>0</x:v>
      </x:c>
      <x:c r="U52" s="180" t="n">
        <x:f>IF(T52&lt;=0,0,T52*IFERROR(INDEX(Inputs!$E$15:$E$24,MATCH(3,Inputs!$L$15:$L$24,0)),0)/12)</x:f>
        <x:v>0</x:v>
      </x:c>
      <x:c r="V52" s="180" t="n">
        <x:f>MIN(T52+U52,IF(T52&gt;0,IFERROR(INDEX(Inputs!$H$15:$H$24,MATCH(3,Inputs!$L$15:$L$24,0)),0),0))</x:f>
        <x:v>0</x:v>
      </x:c>
      <x:c r="W52" s="180" t="n">
        <x:f>MAX(0,T52+U52-V52)</x:f>
        <x:v>0</x:v>
      </x:c>
      <x:c r="X52" s="180" t="n">
        <x:f>MIN(W52,MAX(0,$G52-SUM(K52,Q52)))</x:f>
        <x:v>0</x:v>
      </x:c>
      <x:c r="Y52" s="180" t="n">
        <x:f>MAX(0,W52-X52)</x:f>
        <x:v>0</x:v>
      </x:c>
      <x:c r="Z52" s="180" t="n">
        <x:f>AE51</x:f>
        <x:v>0</x:v>
      </x:c>
      <x:c r="AA52" s="180" t="n">
        <x:f>IF(Z52&lt;=0,0,Z52*IFERROR(INDEX(Inputs!$E$15:$E$24,MATCH(4,Inputs!$L$15:$L$24,0)),0)/12)</x:f>
        <x:v>0</x:v>
      </x:c>
      <x:c r="AB52" s="180" t="n">
        <x:f>MIN(Z52+AA52,IF(Z52&gt;0,IFERROR(INDEX(Inputs!$H$15:$H$24,MATCH(4,Inputs!$L$15:$L$24,0)),0),0))</x:f>
        <x:v>0</x:v>
      </x:c>
      <x:c r="AC52" s="180" t="n">
        <x:f>MAX(0,Z52+AA52-AB52)</x:f>
        <x:v>0</x:v>
      </x:c>
      <x:c r="AD52" s="180" t="n">
        <x:f>MIN(AC52,MAX(0,$G52-SUM(K52,Q52,W52)))</x:f>
        <x:v>0</x:v>
      </x:c>
      <x:c r="AE52" s="180" t="n">
        <x:f>MAX(0,AC52-AD52)</x:f>
        <x:v>0</x:v>
      </x:c>
      <x:c r="AF52" s="180" t="n">
        <x:f>AK51</x:f>
        <x:v>0</x:v>
      </x:c>
      <x:c r="AG52" s="180" t="n">
        <x:f>IF(AF52&lt;=0,0,AF52*IFERROR(INDEX(Inputs!$E$15:$E$24,MATCH(5,Inputs!$L$15:$L$24,0)),0)/12)</x:f>
        <x:v>0</x:v>
      </x:c>
      <x:c r="AH52" s="180" t="n">
        <x:f>MIN(AF52+AG52,IF(AF52&gt;0,IFERROR(INDEX(Inputs!$H$15:$H$24,MATCH(5,Inputs!$L$15:$L$24,0)),0),0))</x:f>
        <x:v>0</x:v>
      </x:c>
      <x:c r="AI52" s="180" t="n">
        <x:f>MAX(0,AF52+AG52-AH52)</x:f>
        <x:v>0</x:v>
      </x:c>
      <x:c r="AJ52" s="180" t="n">
        <x:f>MIN(AI52,MAX(0,$G52-SUM(K52,Q52,W52,AC52)))</x:f>
        <x:v>0</x:v>
      </x:c>
      <x:c r="AK52" s="180" t="n">
        <x:f>MAX(0,AI52-AJ52)</x:f>
        <x:v>0</x:v>
      </x:c>
      <x:c r="AL52" s="180" t="n">
        <x:f>AQ51</x:f>
        <x:v>0</x:v>
      </x:c>
      <x:c r="AM52" s="180" t="n">
        <x:f>IF(AL52&lt;=0,0,AL52*IFERROR(INDEX(Inputs!$E$15:$E$24,MATCH(6,Inputs!$L$15:$L$24,0)),0)/12)</x:f>
        <x:v>0</x:v>
      </x:c>
      <x:c r="AN52" s="180" t="n">
        <x:f>MIN(AL52+AM52,IF(AL52&gt;0,IFERROR(INDEX(Inputs!$H$15:$H$24,MATCH(6,Inputs!$L$15:$L$24,0)),0),0))</x:f>
        <x:v>0</x:v>
      </x:c>
      <x:c r="AO52" s="180" t="n">
        <x:f>MAX(0,AL52+AM52-AN52)</x:f>
        <x:v>0</x:v>
      </x:c>
      <x:c r="AP52" s="180" t="n">
        <x:f>MIN(AO52,MAX(0,$G52-SUM(K52,Q52,W52,AC52,AI52)))</x:f>
        <x:v>0</x:v>
      </x:c>
      <x:c r="AQ52" s="180" t="n">
        <x:f>MAX(0,AO52-AP52)</x:f>
        <x:v>0</x:v>
      </x:c>
      <x:c r="AR52" s="180" t="n">
        <x:f>AW51</x:f>
        <x:v>0</x:v>
      </x:c>
      <x:c r="AS52" s="180" t="n">
        <x:f>IF(AR52&lt;=0,0,AR52*IFERROR(INDEX(Inputs!$E$15:$E$24,MATCH(7,Inputs!$L$15:$L$24,0)),0)/12)</x:f>
        <x:v>0</x:v>
      </x:c>
      <x:c r="AT52" s="180" t="n">
        <x:f>MIN(AR52+AS52,IF(AR52&gt;0,IFERROR(INDEX(Inputs!$H$15:$H$24,MATCH(7,Inputs!$L$15:$L$24,0)),0),0))</x:f>
        <x:v>0</x:v>
      </x:c>
      <x:c r="AU52" s="180" t="n">
        <x:f>MAX(0,AR52+AS52-AT52)</x:f>
        <x:v>0</x:v>
      </x:c>
      <x:c r="AV52" s="180" t="n">
        <x:f>MIN(AU52,MAX(0,$G52-SUM(K52,Q52,W52,AC52,AI52,AO52)))</x:f>
        <x:v>0</x:v>
      </x:c>
      <x:c r="AW52" s="180" t="n">
        <x:f>MAX(0,AU52-AV52)</x:f>
        <x:v>0</x:v>
      </x:c>
      <x:c r="AX52" s="180" t="n">
        <x:f>BC51</x:f>
        <x:v>0</x:v>
      </x:c>
      <x:c r="AY52" s="180" t="n">
        <x:f>IF(AX52&lt;=0,0,AX52*IFERROR(INDEX(Inputs!$E$15:$E$24,MATCH(8,Inputs!$L$15:$L$24,0)),0)/12)</x:f>
        <x:v>0</x:v>
      </x:c>
      <x:c r="AZ52" s="180" t="n">
        <x:f>MIN(AX52+AY52,IF(AX52&gt;0,IFERROR(INDEX(Inputs!$H$15:$H$24,MATCH(8,Inputs!$L$15:$L$24,0)),0),0))</x:f>
        <x:v>0</x:v>
      </x:c>
      <x:c r="BA52" s="180" t="n">
        <x:f>MAX(0,AX52+AY52-AZ52)</x:f>
        <x:v>0</x:v>
      </x:c>
      <x:c r="BB52" s="180" t="n">
        <x:f>MIN(BA52,MAX(0,$G52-SUM(K52,Q52,W52,AC52,AI52,AO52,AU52)))</x:f>
        <x:v>0</x:v>
      </x:c>
      <x:c r="BC52" s="180" t="n">
        <x:f>MAX(0,BA52-BB52)</x:f>
        <x:v>0</x:v>
      </x:c>
      <x:c r="BD52" s="180" t="n">
        <x:f>BI51</x:f>
        <x:v>0</x:v>
      </x:c>
      <x:c r="BE52" s="180" t="n">
        <x:f>IF(BD52&lt;=0,0,BD52*IFERROR(INDEX(Inputs!$E$15:$E$24,MATCH(9,Inputs!$L$15:$L$24,0)),0)/12)</x:f>
        <x:v>0</x:v>
      </x:c>
      <x:c r="BF52" s="180" t="n">
        <x:f>MIN(BD52+BE52,IF(BD52&gt;0,IFERROR(INDEX(Inputs!$H$15:$H$24,MATCH(9,Inputs!$L$15:$L$24,0)),0),0))</x:f>
        <x:v>0</x:v>
      </x:c>
      <x:c r="BG52" s="180" t="n">
        <x:f>MAX(0,BD52+BE52-BF52)</x:f>
        <x:v>0</x:v>
      </x:c>
      <x:c r="BH52" s="180" t="n">
        <x:f>MIN(BG52,MAX(0,$G52-SUM(K52,Q52,W52,AC52,AI52,AO52,AU52,BA52)))</x:f>
        <x:v>0</x:v>
      </x:c>
      <x:c r="BI52" s="180" t="n">
        <x:f>MAX(0,BG52-BH52)</x:f>
        <x:v>0</x:v>
      </x:c>
      <x:c r="BJ52" s="180" t="n">
        <x:f>BO51</x:f>
        <x:v>0</x:v>
      </x:c>
      <x:c r="BK52" s="180" t="n">
        <x:f>IF(BJ52&lt;=0,0,BJ52*IFERROR(INDEX(Inputs!$E$15:$E$24,MATCH(10,Inputs!$L$15:$L$24,0)),0)/12)</x:f>
        <x:v>0</x:v>
      </x:c>
      <x:c r="BL52" s="180" t="n">
        <x:f>MIN(BJ52+BK52,IF(BJ52&gt;0,IFERROR(INDEX(Inputs!$H$15:$H$24,MATCH(10,Inputs!$L$15:$L$24,0)),0),0))</x:f>
        <x:v>0</x:v>
      </x:c>
      <x:c r="BM52" s="180" t="n">
        <x:f>MAX(0,BJ52+BK52-BL52)</x:f>
        <x:v>0</x:v>
      </x:c>
      <x:c r="BN52" s="180" t="n">
        <x:f>MIN(BM52,MAX(0,$G52-SUM(K52,Q52,W52,AC52,AI52,AO52,AU52,BA52,BG52)))</x:f>
        <x:v>0</x:v>
      </x:c>
      <x:c r="BO52" s="192" t="n">
        <x:f>MAX(0,BM52-BN52)</x:f>
        <x:v>0</x:v>
      </x:c>
    </x:row>
    <x:row r="53">
      <x:c r="A53" s="191" t="n">
        <x:f>46</x:f>
        <x:v>46</x:v>
      </x:c>
      <x:c r="B53" s="178" t="n">
        <x:f>EDATE(Inputs!$B$4,A53-1)</x:f>
        <x:v>47588</x:v>
      </x:c>
      <x:c r="C53" s="182" t="n">
        <x:f>SUM(H53,N53,T53,Z53,AF53,AL53,AR53,AX53,BD53,BJ53)</x:f>
        <x:v>0</x:v>
      </x:c>
      <x:c r="D53" s="182" t="n">
        <x:f>SUM(I53,O53,U53,AA53,AG53,AM53,AS53,AY53,BE53,BK53)</x:f>
        <x:v>0</x:v>
      </x:c>
      <x:c r="E53" s="182" t="n">
        <x:f>SUM(J53,P53,V53,AB53,AH53,AN53,AT53,AZ53,BF53,BL53)+SUM(L53,R53,X53,AD53,AJ53,AP53,AV53,BB53,BH53,BN53)</x:f>
        <x:v>0</x:v>
      </x:c>
      <x:c r="F53" s="182" t="n">
        <x:f>SUM(M53,S53,Y53,AE53,AK53,AQ53,AW53,BC53,BI53,BO53)</x:f>
        <x:v>0</x:v>
      </x:c>
      <x:c r="G53" s="182" t="n">
        <x:f>MAX(0,Inputs!$B$12-SUM(J53,P53,V53,AB53,AH53,AN53,AT53,AZ53,BF53,BL53))</x:f>
        <x:v>1150</x:v>
      </x:c>
      <x:c r="H53" s="180" t="n">
        <x:f>M52</x:f>
        <x:v>0</x:v>
      </x:c>
      <x:c r="I53" s="180" t="n">
        <x:f>IF(H53&lt;=0,0,H53*IFERROR(INDEX(Inputs!$E$15:$E$24,MATCH(1,Inputs!$L$15:$L$24,0)),0)/12)</x:f>
        <x:v>0</x:v>
      </x:c>
      <x:c r="J53" s="180" t="n">
        <x:f>MIN(H53+I53,IF(H53&gt;0,IFERROR(INDEX(Inputs!$H$15:$H$24,MATCH(1,Inputs!$L$15:$L$24,0)),0),0))</x:f>
        <x:v>0</x:v>
      </x:c>
      <x:c r="K53" s="180" t="n">
        <x:f>MAX(0,H53+I53-J53)</x:f>
        <x:v>0</x:v>
      </x:c>
      <x:c r="L53" s="180" t="n">
        <x:f>MIN(K53,MAX(0,$G53-0))</x:f>
        <x:v>0</x:v>
      </x:c>
      <x:c r="M53" s="180" t="n">
        <x:f>MAX(0,K53-L53)</x:f>
        <x:v>0</x:v>
      </x:c>
      <x:c r="N53" s="180" t="n">
        <x:f>S52</x:f>
        <x:v>0</x:v>
      </x:c>
      <x:c r="O53" s="180" t="n">
        <x:f>IF(N53&lt;=0,0,N53*IFERROR(INDEX(Inputs!$E$15:$E$24,MATCH(2,Inputs!$L$15:$L$24,0)),0)/12)</x:f>
        <x:v>0</x:v>
      </x:c>
      <x:c r="P53" s="180" t="n">
        <x:f>MIN(N53+O53,IF(N53&gt;0,IFERROR(INDEX(Inputs!$H$15:$H$24,MATCH(2,Inputs!$L$15:$L$24,0)),0),0))</x:f>
        <x:v>0</x:v>
      </x:c>
      <x:c r="Q53" s="180" t="n">
        <x:f>MAX(0,N53+O53-P53)</x:f>
        <x:v>0</x:v>
      </x:c>
      <x:c r="R53" s="180" t="n">
        <x:f>MIN(Q53,MAX(0,$G53-SUM(K53)))</x:f>
        <x:v>0</x:v>
      </x:c>
      <x:c r="S53" s="180" t="n">
        <x:f>MAX(0,Q53-R53)</x:f>
        <x:v>0</x:v>
      </x:c>
      <x:c r="T53" s="180" t="n">
        <x:f>Y52</x:f>
        <x:v>0</x:v>
      </x:c>
      <x:c r="U53" s="180" t="n">
        <x:f>IF(T53&lt;=0,0,T53*IFERROR(INDEX(Inputs!$E$15:$E$24,MATCH(3,Inputs!$L$15:$L$24,0)),0)/12)</x:f>
        <x:v>0</x:v>
      </x:c>
      <x:c r="V53" s="180" t="n">
        <x:f>MIN(T53+U53,IF(T53&gt;0,IFERROR(INDEX(Inputs!$H$15:$H$24,MATCH(3,Inputs!$L$15:$L$24,0)),0),0))</x:f>
        <x:v>0</x:v>
      </x:c>
      <x:c r="W53" s="180" t="n">
        <x:f>MAX(0,T53+U53-V53)</x:f>
        <x:v>0</x:v>
      </x:c>
      <x:c r="X53" s="180" t="n">
        <x:f>MIN(W53,MAX(0,$G53-SUM(K53,Q53)))</x:f>
        <x:v>0</x:v>
      </x:c>
      <x:c r="Y53" s="180" t="n">
        <x:f>MAX(0,W53-X53)</x:f>
        <x:v>0</x:v>
      </x:c>
      <x:c r="Z53" s="180" t="n">
        <x:f>AE52</x:f>
        <x:v>0</x:v>
      </x:c>
      <x:c r="AA53" s="180" t="n">
        <x:f>IF(Z53&lt;=0,0,Z53*IFERROR(INDEX(Inputs!$E$15:$E$24,MATCH(4,Inputs!$L$15:$L$24,0)),0)/12)</x:f>
        <x:v>0</x:v>
      </x:c>
      <x:c r="AB53" s="180" t="n">
        <x:f>MIN(Z53+AA53,IF(Z53&gt;0,IFERROR(INDEX(Inputs!$H$15:$H$24,MATCH(4,Inputs!$L$15:$L$24,0)),0),0))</x:f>
        <x:v>0</x:v>
      </x:c>
      <x:c r="AC53" s="180" t="n">
        <x:f>MAX(0,Z53+AA53-AB53)</x:f>
        <x:v>0</x:v>
      </x:c>
      <x:c r="AD53" s="180" t="n">
        <x:f>MIN(AC53,MAX(0,$G53-SUM(K53,Q53,W53)))</x:f>
        <x:v>0</x:v>
      </x:c>
      <x:c r="AE53" s="180" t="n">
        <x:f>MAX(0,AC53-AD53)</x:f>
        <x:v>0</x:v>
      </x:c>
      <x:c r="AF53" s="180" t="n">
        <x:f>AK52</x:f>
        <x:v>0</x:v>
      </x:c>
      <x:c r="AG53" s="180" t="n">
        <x:f>IF(AF53&lt;=0,0,AF53*IFERROR(INDEX(Inputs!$E$15:$E$24,MATCH(5,Inputs!$L$15:$L$24,0)),0)/12)</x:f>
        <x:v>0</x:v>
      </x:c>
      <x:c r="AH53" s="180" t="n">
        <x:f>MIN(AF53+AG53,IF(AF53&gt;0,IFERROR(INDEX(Inputs!$H$15:$H$24,MATCH(5,Inputs!$L$15:$L$24,0)),0),0))</x:f>
        <x:v>0</x:v>
      </x:c>
      <x:c r="AI53" s="180" t="n">
        <x:f>MAX(0,AF53+AG53-AH53)</x:f>
        <x:v>0</x:v>
      </x:c>
      <x:c r="AJ53" s="180" t="n">
        <x:f>MIN(AI53,MAX(0,$G53-SUM(K53,Q53,W53,AC53)))</x:f>
        <x:v>0</x:v>
      </x:c>
      <x:c r="AK53" s="180" t="n">
        <x:f>MAX(0,AI53-AJ53)</x:f>
        <x:v>0</x:v>
      </x:c>
      <x:c r="AL53" s="180" t="n">
        <x:f>AQ52</x:f>
        <x:v>0</x:v>
      </x:c>
      <x:c r="AM53" s="180" t="n">
        <x:f>IF(AL53&lt;=0,0,AL53*IFERROR(INDEX(Inputs!$E$15:$E$24,MATCH(6,Inputs!$L$15:$L$24,0)),0)/12)</x:f>
        <x:v>0</x:v>
      </x:c>
      <x:c r="AN53" s="180" t="n">
        <x:f>MIN(AL53+AM53,IF(AL53&gt;0,IFERROR(INDEX(Inputs!$H$15:$H$24,MATCH(6,Inputs!$L$15:$L$24,0)),0),0))</x:f>
        <x:v>0</x:v>
      </x:c>
      <x:c r="AO53" s="180" t="n">
        <x:f>MAX(0,AL53+AM53-AN53)</x:f>
        <x:v>0</x:v>
      </x:c>
      <x:c r="AP53" s="180" t="n">
        <x:f>MIN(AO53,MAX(0,$G53-SUM(K53,Q53,W53,AC53,AI53)))</x:f>
        <x:v>0</x:v>
      </x:c>
      <x:c r="AQ53" s="180" t="n">
        <x:f>MAX(0,AO53-AP53)</x:f>
        <x:v>0</x:v>
      </x:c>
      <x:c r="AR53" s="180" t="n">
        <x:f>AW52</x:f>
        <x:v>0</x:v>
      </x:c>
      <x:c r="AS53" s="180" t="n">
        <x:f>IF(AR53&lt;=0,0,AR53*IFERROR(INDEX(Inputs!$E$15:$E$24,MATCH(7,Inputs!$L$15:$L$24,0)),0)/12)</x:f>
        <x:v>0</x:v>
      </x:c>
      <x:c r="AT53" s="180" t="n">
        <x:f>MIN(AR53+AS53,IF(AR53&gt;0,IFERROR(INDEX(Inputs!$H$15:$H$24,MATCH(7,Inputs!$L$15:$L$24,0)),0),0))</x:f>
        <x:v>0</x:v>
      </x:c>
      <x:c r="AU53" s="180" t="n">
        <x:f>MAX(0,AR53+AS53-AT53)</x:f>
        <x:v>0</x:v>
      </x:c>
      <x:c r="AV53" s="180" t="n">
        <x:f>MIN(AU53,MAX(0,$G53-SUM(K53,Q53,W53,AC53,AI53,AO53)))</x:f>
        <x:v>0</x:v>
      </x:c>
      <x:c r="AW53" s="180" t="n">
        <x:f>MAX(0,AU53-AV53)</x:f>
        <x:v>0</x:v>
      </x:c>
      <x:c r="AX53" s="180" t="n">
        <x:f>BC52</x:f>
        <x:v>0</x:v>
      </x:c>
      <x:c r="AY53" s="180" t="n">
        <x:f>IF(AX53&lt;=0,0,AX53*IFERROR(INDEX(Inputs!$E$15:$E$24,MATCH(8,Inputs!$L$15:$L$24,0)),0)/12)</x:f>
        <x:v>0</x:v>
      </x:c>
      <x:c r="AZ53" s="180" t="n">
        <x:f>MIN(AX53+AY53,IF(AX53&gt;0,IFERROR(INDEX(Inputs!$H$15:$H$24,MATCH(8,Inputs!$L$15:$L$24,0)),0),0))</x:f>
        <x:v>0</x:v>
      </x:c>
      <x:c r="BA53" s="180" t="n">
        <x:f>MAX(0,AX53+AY53-AZ53)</x:f>
        <x:v>0</x:v>
      </x:c>
      <x:c r="BB53" s="180" t="n">
        <x:f>MIN(BA53,MAX(0,$G53-SUM(K53,Q53,W53,AC53,AI53,AO53,AU53)))</x:f>
        <x:v>0</x:v>
      </x:c>
      <x:c r="BC53" s="180" t="n">
        <x:f>MAX(0,BA53-BB53)</x:f>
        <x:v>0</x:v>
      </x:c>
      <x:c r="BD53" s="180" t="n">
        <x:f>BI52</x:f>
        <x:v>0</x:v>
      </x:c>
      <x:c r="BE53" s="180" t="n">
        <x:f>IF(BD53&lt;=0,0,BD53*IFERROR(INDEX(Inputs!$E$15:$E$24,MATCH(9,Inputs!$L$15:$L$24,0)),0)/12)</x:f>
        <x:v>0</x:v>
      </x:c>
      <x:c r="BF53" s="180" t="n">
        <x:f>MIN(BD53+BE53,IF(BD53&gt;0,IFERROR(INDEX(Inputs!$H$15:$H$24,MATCH(9,Inputs!$L$15:$L$24,0)),0),0))</x:f>
        <x:v>0</x:v>
      </x:c>
      <x:c r="BG53" s="180" t="n">
        <x:f>MAX(0,BD53+BE53-BF53)</x:f>
        <x:v>0</x:v>
      </x:c>
      <x:c r="BH53" s="180" t="n">
        <x:f>MIN(BG53,MAX(0,$G53-SUM(K53,Q53,W53,AC53,AI53,AO53,AU53,BA53)))</x:f>
        <x:v>0</x:v>
      </x:c>
      <x:c r="BI53" s="180" t="n">
        <x:f>MAX(0,BG53-BH53)</x:f>
        <x:v>0</x:v>
      </x:c>
      <x:c r="BJ53" s="180" t="n">
        <x:f>BO52</x:f>
        <x:v>0</x:v>
      </x:c>
      <x:c r="BK53" s="180" t="n">
        <x:f>IF(BJ53&lt;=0,0,BJ53*IFERROR(INDEX(Inputs!$E$15:$E$24,MATCH(10,Inputs!$L$15:$L$24,0)),0)/12)</x:f>
        <x:v>0</x:v>
      </x:c>
      <x:c r="BL53" s="180" t="n">
        <x:f>MIN(BJ53+BK53,IF(BJ53&gt;0,IFERROR(INDEX(Inputs!$H$15:$H$24,MATCH(10,Inputs!$L$15:$L$24,0)),0),0))</x:f>
        <x:v>0</x:v>
      </x:c>
      <x:c r="BM53" s="180" t="n">
        <x:f>MAX(0,BJ53+BK53-BL53)</x:f>
        <x:v>0</x:v>
      </x:c>
      <x:c r="BN53" s="180" t="n">
        <x:f>MIN(BM53,MAX(0,$G53-SUM(K53,Q53,W53,AC53,AI53,AO53,AU53,BA53,BG53)))</x:f>
        <x:v>0</x:v>
      </x:c>
      <x:c r="BO53" s="192" t="n">
        <x:f>MAX(0,BM53-BN53)</x:f>
        <x:v>0</x:v>
      </x:c>
    </x:row>
    <x:row r="54">
      <x:c r="A54" s="191" t="n">
        <x:f>47</x:f>
        <x:v>47</x:v>
      </x:c>
      <x:c r="B54" s="178" t="n">
        <x:f>EDATE(Inputs!$B$4,A54-1)</x:f>
        <x:v>47618</x:v>
      </x:c>
      <x:c r="C54" s="182" t="n">
        <x:f>SUM(H54,N54,T54,Z54,AF54,AL54,AR54,AX54,BD54,BJ54)</x:f>
        <x:v>0</x:v>
      </x:c>
      <x:c r="D54" s="182" t="n">
        <x:f>SUM(I54,O54,U54,AA54,AG54,AM54,AS54,AY54,BE54,BK54)</x:f>
        <x:v>0</x:v>
      </x:c>
      <x:c r="E54" s="182" t="n">
        <x:f>SUM(J54,P54,V54,AB54,AH54,AN54,AT54,AZ54,BF54,BL54)+SUM(L54,R54,X54,AD54,AJ54,AP54,AV54,BB54,BH54,BN54)</x:f>
        <x:v>0</x:v>
      </x:c>
      <x:c r="F54" s="182" t="n">
        <x:f>SUM(M54,S54,Y54,AE54,AK54,AQ54,AW54,BC54,BI54,BO54)</x:f>
        <x:v>0</x:v>
      </x:c>
      <x:c r="G54" s="182" t="n">
        <x:f>MAX(0,Inputs!$B$12-SUM(J54,P54,V54,AB54,AH54,AN54,AT54,AZ54,BF54,BL54))</x:f>
        <x:v>1150</x:v>
      </x:c>
      <x:c r="H54" s="180" t="n">
        <x:f>M53</x:f>
        <x:v>0</x:v>
      </x:c>
      <x:c r="I54" s="180" t="n">
        <x:f>IF(H54&lt;=0,0,H54*IFERROR(INDEX(Inputs!$E$15:$E$24,MATCH(1,Inputs!$L$15:$L$24,0)),0)/12)</x:f>
        <x:v>0</x:v>
      </x:c>
      <x:c r="J54" s="180" t="n">
        <x:f>MIN(H54+I54,IF(H54&gt;0,IFERROR(INDEX(Inputs!$H$15:$H$24,MATCH(1,Inputs!$L$15:$L$24,0)),0),0))</x:f>
        <x:v>0</x:v>
      </x:c>
      <x:c r="K54" s="180" t="n">
        <x:f>MAX(0,H54+I54-J54)</x:f>
        <x:v>0</x:v>
      </x:c>
      <x:c r="L54" s="180" t="n">
        <x:f>MIN(K54,MAX(0,$G54-0))</x:f>
        <x:v>0</x:v>
      </x:c>
      <x:c r="M54" s="180" t="n">
        <x:f>MAX(0,K54-L54)</x:f>
        <x:v>0</x:v>
      </x:c>
      <x:c r="N54" s="180" t="n">
        <x:f>S53</x:f>
        <x:v>0</x:v>
      </x:c>
      <x:c r="O54" s="180" t="n">
        <x:f>IF(N54&lt;=0,0,N54*IFERROR(INDEX(Inputs!$E$15:$E$24,MATCH(2,Inputs!$L$15:$L$24,0)),0)/12)</x:f>
        <x:v>0</x:v>
      </x:c>
      <x:c r="P54" s="180" t="n">
        <x:f>MIN(N54+O54,IF(N54&gt;0,IFERROR(INDEX(Inputs!$H$15:$H$24,MATCH(2,Inputs!$L$15:$L$24,0)),0),0))</x:f>
        <x:v>0</x:v>
      </x:c>
      <x:c r="Q54" s="180" t="n">
        <x:f>MAX(0,N54+O54-P54)</x:f>
        <x:v>0</x:v>
      </x:c>
      <x:c r="R54" s="180" t="n">
        <x:f>MIN(Q54,MAX(0,$G54-SUM(K54)))</x:f>
        <x:v>0</x:v>
      </x:c>
      <x:c r="S54" s="180" t="n">
        <x:f>MAX(0,Q54-R54)</x:f>
        <x:v>0</x:v>
      </x:c>
      <x:c r="T54" s="180" t="n">
        <x:f>Y53</x:f>
        <x:v>0</x:v>
      </x:c>
      <x:c r="U54" s="180" t="n">
        <x:f>IF(T54&lt;=0,0,T54*IFERROR(INDEX(Inputs!$E$15:$E$24,MATCH(3,Inputs!$L$15:$L$24,0)),0)/12)</x:f>
        <x:v>0</x:v>
      </x:c>
      <x:c r="V54" s="180" t="n">
        <x:f>MIN(T54+U54,IF(T54&gt;0,IFERROR(INDEX(Inputs!$H$15:$H$24,MATCH(3,Inputs!$L$15:$L$24,0)),0),0))</x:f>
        <x:v>0</x:v>
      </x:c>
      <x:c r="W54" s="180" t="n">
        <x:f>MAX(0,T54+U54-V54)</x:f>
        <x:v>0</x:v>
      </x:c>
      <x:c r="X54" s="180" t="n">
        <x:f>MIN(W54,MAX(0,$G54-SUM(K54,Q54)))</x:f>
        <x:v>0</x:v>
      </x:c>
      <x:c r="Y54" s="180" t="n">
        <x:f>MAX(0,W54-X54)</x:f>
        <x:v>0</x:v>
      </x:c>
      <x:c r="Z54" s="180" t="n">
        <x:f>AE53</x:f>
        <x:v>0</x:v>
      </x:c>
      <x:c r="AA54" s="180" t="n">
        <x:f>IF(Z54&lt;=0,0,Z54*IFERROR(INDEX(Inputs!$E$15:$E$24,MATCH(4,Inputs!$L$15:$L$24,0)),0)/12)</x:f>
        <x:v>0</x:v>
      </x:c>
      <x:c r="AB54" s="180" t="n">
        <x:f>MIN(Z54+AA54,IF(Z54&gt;0,IFERROR(INDEX(Inputs!$H$15:$H$24,MATCH(4,Inputs!$L$15:$L$24,0)),0),0))</x:f>
        <x:v>0</x:v>
      </x:c>
      <x:c r="AC54" s="180" t="n">
        <x:f>MAX(0,Z54+AA54-AB54)</x:f>
        <x:v>0</x:v>
      </x:c>
      <x:c r="AD54" s="180" t="n">
        <x:f>MIN(AC54,MAX(0,$G54-SUM(K54,Q54,W54)))</x:f>
        <x:v>0</x:v>
      </x:c>
      <x:c r="AE54" s="180" t="n">
        <x:f>MAX(0,AC54-AD54)</x:f>
        <x:v>0</x:v>
      </x:c>
      <x:c r="AF54" s="180" t="n">
        <x:f>AK53</x:f>
        <x:v>0</x:v>
      </x:c>
      <x:c r="AG54" s="180" t="n">
        <x:f>IF(AF54&lt;=0,0,AF54*IFERROR(INDEX(Inputs!$E$15:$E$24,MATCH(5,Inputs!$L$15:$L$24,0)),0)/12)</x:f>
        <x:v>0</x:v>
      </x:c>
      <x:c r="AH54" s="180" t="n">
        <x:f>MIN(AF54+AG54,IF(AF54&gt;0,IFERROR(INDEX(Inputs!$H$15:$H$24,MATCH(5,Inputs!$L$15:$L$24,0)),0),0))</x:f>
        <x:v>0</x:v>
      </x:c>
      <x:c r="AI54" s="180" t="n">
        <x:f>MAX(0,AF54+AG54-AH54)</x:f>
        <x:v>0</x:v>
      </x:c>
      <x:c r="AJ54" s="180" t="n">
        <x:f>MIN(AI54,MAX(0,$G54-SUM(K54,Q54,W54,AC54)))</x:f>
        <x:v>0</x:v>
      </x:c>
      <x:c r="AK54" s="180" t="n">
        <x:f>MAX(0,AI54-AJ54)</x:f>
        <x:v>0</x:v>
      </x:c>
      <x:c r="AL54" s="180" t="n">
        <x:f>AQ53</x:f>
        <x:v>0</x:v>
      </x:c>
      <x:c r="AM54" s="180" t="n">
        <x:f>IF(AL54&lt;=0,0,AL54*IFERROR(INDEX(Inputs!$E$15:$E$24,MATCH(6,Inputs!$L$15:$L$24,0)),0)/12)</x:f>
        <x:v>0</x:v>
      </x:c>
      <x:c r="AN54" s="180" t="n">
        <x:f>MIN(AL54+AM54,IF(AL54&gt;0,IFERROR(INDEX(Inputs!$H$15:$H$24,MATCH(6,Inputs!$L$15:$L$24,0)),0),0))</x:f>
        <x:v>0</x:v>
      </x:c>
      <x:c r="AO54" s="180" t="n">
        <x:f>MAX(0,AL54+AM54-AN54)</x:f>
        <x:v>0</x:v>
      </x:c>
      <x:c r="AP54" s="180" t="n">
        <x:f>MIN(AO54,MAX(0,$G54-SUM(K54,Q54,W54,AC54,AI54)))</x:f>
        <x:v>0</x:v>
      </x:c>
      <x:c r="AQ54" s="180" t="n">
        <x:f>MAX(0,AO54-AP54)</x:f>
        <x:v>0</x:v>
      </x:c>
      <x:c r="AR54" s="180" t="n">
        <x:f>AW53</x:f>
        <x:v>0</x:v>
      </x:c>
      <x:c r="AS54" s="180" t="n">
        <x:f>IF(AR54&lt;=0,0,AR54*IFERROR(INDEX(Inputs!$E$15:$E$24,MATCH(7,Inputs!$L$15:$L$24,0)),0)/12)</x:f>
        <x:v>0</x:v>
      </x:c>
      <x:c r="AT54" s="180" t="n">
        <x:f>MIN(AR54+AS54,IF(AR54&gt;0,IFERROR(INDEX(Inputs!$H$15:$H$24,MATCH(7,Inputs!$L$15:$L$24,0)),0),0))</x:f>
        <x:v>0</x:v>
      </x:c>
      <x:c r="AU54" s="180" t="n">
        <x:f>MAX(0,AR54+AS54-AT54)</x:f>
        <x:v>0</x:v>
      </x:c>
      <x:c r="AV54" s="180" t="n">
        <x:f>MIN(AU54,MAX(0,$G54-SUM(K54,Q54,W54,AC54,AI54,AO54)))</x:f>
        <x:v>0</x:v>
      </x:c>
      <x:c r="AW54" s="180" t="n">
        <x:f>MAX(0,AU54-AV54)</x:f>
        <x:v>0</x:v>
      </x:c>
      <x:c r="AX54" s="180" t="n">
        <x:f>BC53</x:f>
        <x:v>0</x:v>
      </x:c>
      <x:c r="AY54" s="180" t="n">
        <x:f>IF(AX54&lt;=0,0,AX54*IFERROR(INDEX(Inputs!$E$15:$E$24,MATCH(8,Inputs!$L$15:$L$24,0)),0)/12)</x:f>
        <x:v>0</x:v>
      </x:c>
      <x:c r="AZ54" s="180" t="n">
        <x:f>MIN(AX54+AY54,IF(AX54&gt;0,IFERROR(INDEX(Inputs!$H$15:$H$24,MATCH(8,Inputs!$L$15:$L$24,0)),0),0))</x:f>
        <x:v>0</x:v>
      </x:c>
      <x:c r="BA54" s="180" t="n">
        <x:f>MAX(0,AX54+AY54-AZ54)</x:f>
        <x:v>0</x:v>
      </x:c>
      <x:c r="BB54" s="180" t="n">
        <x:f>MIN(BA54,MAX(0,$G54-SUM(K54,Q54,W54,AC54,AI54,AO54,AU54)))</x:f>
        <x:v>0</x:v>
      </x:c>
      <x:c r="BC54" s="180" t="n">
        <x:f>MAX(0,BA54-BB54)</x:f>
        <x:v>0</x:v>
      </x:c>
      <x:c r="BD54" s="180" t="n">
        <x:f>BI53</x:f>
        <x:v>0</x:v>
      </x:c>
      <x:c r="BE54" s="180" t="n">
        <x:f>IF(BD54&lt;=0,0,BD54*IFERROR(INDEX(Inputs!$E$15:$E$24,MATCH(9,Inputs!$L$15:$L$24,0)),0)/12)</x:f>
        <x:v>0</x:v>
      </x:c>
      <x:c r="BF54" s="180" t="n">
        <x:f>MIN(BD54+BE54,IF(BD54&gt;0,IFERROR(INDEX(Inputs!$H$15:$H$24,MATCH(9,Inputs!$L$15:$L$24,0)),0),0))</x:f>
        <x:v>0</x:v>
      </x:c>
      <x:c r="BG54" s="180" t="n">
        <x:f>MAX(0,BD54+BE54-BF54)</x:f>
        <x:v>0</x:v>
      </x:c>
      <x:c r="BH54" s="180" t="n">
        <x:f>MIN(BG54,MAX(0,$G54-SUM(K54,Q54,W54,AC54,AI54,AO54,AU54,BA54)))</x:f>
        <x:v>0</x:v>
      </x:c>
      <x:c r="BI54" s="180" t="n">
        <x:f>MAX(0,BG54-BH54)</x:f>
        <x:v>0</x:v>
      </x:c>
      <x:c r="BJ54" s="180" t="n">
        <x:f>BO53</x:f>
        <x:v>0</x:v>
      </x:c>
      <x:c r="BK54" s="180" t="n">
        <x:f>IF(BJ54&lt;=0,0,BJ54*IFERROR(INDEX(Inputs!$E$15:$E$24,MATCH(10,Inputs!$L$15:$L$24,0)),0)/12)</x:f>
        <x:v>0</x:v>
      </x:c>
      <x:c r="BL54" s="180" t="n">
        <x:f>MIN(BJ54+BK54,IF(BJ54&gt;0,IFERROR(INDEX(Inputs!$H$15:$H$24,MATCH(10,Inputs!$L$15:$L$24,0)),0),0))</x:f>
        <x:v>0</x:v>
      </x:c>
      <x:c r="BM54" s="180" t="n">
        <x:f>MAX(0,BJ54+BK54-BL54)</x:f>
        <x:v>0</x:v>
      </x:c>
      <x:c r="BN54" s="180" t="n">
        <x:f>MIN(BM54,MAX(0,$G54-SUM(K54,Q54,W54,AC54,AI54,AO54,AU54,BA54,BG54)))</x:f>
        <x:v>0</x:v>
      </x:c>
      <x:c r="BO54" s="192" t="n">
        <x:f>MAX(0,BM54-BN54)</x:f>
        <x:v>0</x:v>
      </x:c>
    </x:row>
    <x:row r="55">
      <x:c r="A55" s="191" t="n">
        <x:f>48</x:f>
        <x:v>48</x:v>
      </x:c>
      <x:c r="B55" s="178" t="n">
        <x:f>EDATE(Inputs!$B$4,A55-1)</x:f>
        <x:v>47649</x:v>
      </x:c>
      <x:c r="C55" s="182" t="n">
        <x:f>SUM(H55,N55,T55,Z55,AF55,AL55,AR55,AX55,BD55,BJ55)</x:f>
        <x:v>0</x:v>
      </x:c>
      <x:c r="D55" s="182" t="n">
        <x:f>SUM(I55,O55,U55,AA55,AG55,AM55,AS55,AY55,BE55,BK55)</x:f>
        <x:v>0</x:v>
      </x:c>
      <x:c r="E55" s="182" t="n">
        <x:f>SUM(J55,P55,V55,AB55,AH55,AN55,AT55,AZ55,BF55,BL55)+SUM(L55,R55,X55,AD55,AJ55,AP55,AV55,BB55,BH55,BN55)</x:f>
        <x:v>0</x:v>
      </x:c>
      <x:c r="F55" s="182" t="n">
        <x:f>SUM(M55,S55,Y55,AE55,AK55,AQ55,AW55,BC55,BI55,BO55)</x:f>
        <x:v>0</x:v>
      </x:c>
      <x:c r="G55" s="182" t="n">
        <x:f>MAX(0,Inputs!$B$12-SUM(J55,P55,V55,AB55,AH55,AN55,AT55,AZ55,BF55,BL55))</x:f>
        <x:v>1150</x:v>
      </x:c>
      <x:c r="H55" s="180" t="n">
        <x:f>M54</x:f>
        <x:v>0</x:v>
      </x:c>
      <x:c r="I55" s="180" t="n">
        <x:f>IF(H55&lt;=0,0,H55*IFERROR(INDEX(Inputs!$E$15:$E$24,MATCH(1,Inputs!$L$15:$L$24,0)),0)/12)</x:f>
        <x:v>0</x:v>
      </x:c>
      <x:c r="J55" s="180" t="n">
        <x:f>MIN(H55+I55,IF(H55&gt;0,IFERROR(INDEX(Inputs!$H$15:$H$24,MATCH(1,Inputs!$L$15:$L$24,0)),0),0))</x:f>
        <x:v>0</x:v>
      </x:c>
      <x:c r="K55" s="180" t="n">
        <x:f>MAX(0,H55+I55-J55)</x:f>
        <x:v>0</x:v>
      </x:c>
      <x:c r="L55" s="180" t="n">
        <x:f>MIN(K55,MAX(0,$G55-0))</x:f>
        <x:v>0</x:v>
      </x:c>
      <x:c r="M55" s="180" t="n">
        <x:f>MAX(0,K55-L55)</x:f>
        <x:v>0</x:v>
      </x:c>
      <x:c r="N55" s="180" t="n">
        <x:f>S54</x:f>
        <x:v>0</x:v>
      </x:c>
      <x:c r="O55" s="180" t="n">
        <x:f>IF(N55&lt;=0,0,N55*IFERROR(INDEX(Inputs!$E$15:$E$24,MATCH(2,Inputs!$L$15:$L$24,0)),0)/12)</x:f>
        <x:v>0</x:v>
      </x:c>
      <x:c r="P55" s="180" t="n">
        <x:f>MIN(N55+O55,IF(N55&gt;0,IFERROR(INDEX(Inputs!$H$15:$H$24,MATCH(2,Inputs!$L$15:$L$24,0)),0),0))</x:f>
        <x:v>0</x:v>
      </x:c>
      <x:c r="Q55" s="180" t="n">
        <x:f>MAX(0,N55+O55-P55)</x:f>
        <x:v>0</x:v>
      </x:c>
      <x:c r="R55" s="180" t="n">
        <x:f>MIN(Q55,MAX(0,$G55-SUM(K55)))</x:f>
        <x:v>0</x:v>
      </x:c>
      <x:c r="S55" s="180" t="n">
        <x:f>MAX(0,Q55-R55)</x:f>
        <x:v>0</x:v>
      </x:c>
      <x:c r="T55" s="180" t="n">
        <x:f>Y54</x:f>
        <x:v>0</x:v>
      </x:c>
      <x:c r="U55" s="180" t="n">
        <x:f>IF(T55&lt;=0,0,T55*IFERROR(INDEX(Inputs!$E$15:$E$24,MATCH(3,Inputs!$L$15:$L$24,0)),0)/12)</x:f>
        <x:v>0</x:v>
      </x:c>
      <x:c r="V55" s="180" t="n">
        <x:f>MIN(T55+U55,IF(T55&gt;0,IFERROR(INDEX(Inputs!$H$15:$H$24,MATCH(3,Inputs!$L$15:$L$24,0)),0),0))</x:f>
        <x:v>0</x:v>
      </x:c>
      <x:c r="W55" s="180" t="n">
        <x:f>MAX(0,T55+U55-V55)</x:f>
        <x:v>0</x:v>
      </x:c>
      <x:c r="X55" s="180" t="n">
        <x:f>MIN(W55,MAX(0,$G55-SUM(K55,Q55)))</x:f>
        <x:v>0</x:v>
      </x:c>
      <x:c r="Y55" s="180" t="n">
        <x:f>MAX(0,W55-X55)</x:f>
        <x:v>0</x:v>
      </x:c>
      <x:c r="Z55" s="180" t="n">
        <x:f>AE54</x:f>
        <x:v>0</x:v>
      </x:c>
      <x:c r="AA55" s="180" t="n">
        <x:f>IF(Z55&lt;=0,0,Z55*IFERROR(INDEX(Inputs!$E$15:$E$24,MATCH(4,Inputs!$L$15:$L$24,0)),0)/12)</x:f>
        <x:v>0</x:v>
      </x:c>
      <x:c r="AB55" s="180" t="n">
        <x:f>MIN(Z55+AA55,IF(Z55&gt;0,IFERROR(INDEX(Inputs!$H$15:$H$24,MATCH(4,Inputs!$L$15:$L$24,0)),0),0))</x:f>
        <x:v>0</x:v>
      </x:c>
      <x:c r="AC55" s="180" t="n">
        <x:f>MAX(0,Z55+AA55-AB55)</x:f>
        <x:v>0</x:v>
      </x:c>
      <x:c r="AD55" s="180" t="n">
        <x:f>MIN(AC55,MAX(0,$G55-SUM(K55,Q55,W55)))</x:f>
        <x:v>0</x:v>
      </x:c>
      <x:c r="AE55" s="180" t="n">
        <x:f>MAX(0,AC55-AD55)</x:f>
        <x:v>0</x:v>
      </x:c>
      <x:c r="AF55" s="180" t="n">
        <x:f>AK54</x:f>
        <x:v>0</x:v>
      </x:c>
      <x:c r="AG55" s="180" t="n">
        <x:f>IF(AF55&lt;=0,0,AF55*IFERROR(INDEX(Inputs!$E$15:$E$24,MATCH(5,Inputs!$L$15:$L$24,0)),0)/12)</x:f>
        <x:v>0</x:v>
      </x:c>
      <x:c r="AH55" s="180" t="n">
        <x:f>MIN(AF55+AG55,IF(AF55&gt;0,IFERROR(INDEX(Inputs!$H$15:$H$24,MATCH(5,Inputs!$L$15:$L$24,0)),0),0))</x:f>
        <x:v>0</x:v>
      </x:c>
      <x:c r="AI55" s="180" t="n">
        <x:f>MAX(0,AF55+AG55-AH55)</x:f>
        <x:v>0</x:v>
      </x:c>
      <x:c r="AJ55" s="180" t="n">
        <x:f>MIN(AI55,MAX(0,$G55-SUM(K55,Q55,W55,AC55)))</x:f>
        <x:v>0</x:v>
      </x:c>
      <x:c r="AK55" s="180" t="n">
        <x:f>MAX(0,AI55-AJ55)</x:f>
        <x:v>0</x:v>
      </x:c>
      <x:c r="AL55" s="180" t="n">
        <x:f>AQ54</x:f>
        <x:v>0</x:v>
      </x:c>
      <x:c r="AM55" s="180" t="n">
        <x:f>IF(AL55&lt;=0,0,AL55*IFERROR(INDEX(Inputs!$E$15:$E$24,MATCH(6,Inputs!$L$15:$L$24,0)),0)/12)</x:f>
        <x:v>0</x:v>
      </x:c>
      <x:c r="AN55" s="180" t="n">
        <x:f>MIN(AL55+AM55,IF(AL55&gt;0,IFERROR(INDEX(Inputs!$H$15:$H$24,MATCH(6,Inputs!$L$15:$L$24,0)),0),0))</x:f>
        <x:v>0</x:v>
      </x:c>
      <x:c r="AO55" s="180" t="n">
        <x:f>MAX(0,AL55+AM55-AN55)</x:f>
        <x:v>0</x:v>
      </x:c>
      <x:c r="AP55" s="180" t="n">
        <x:f>MIN(AO55,MAX(0,$G55-SUM(K55,Q55,W55,AC55,AI55)))</x:f>
        <x:v>0</x:v>
      </x:c>
      <x:c r="AQ55" s="180" t="n">
        <x:f>MAX(0,AO55-AP55)</x:f>
        <x:v>0</x:v>
      </x:c>
      <x:c r="AR55" s="180" t="n">
        <x:f>AW54</x:f>
        <x:v>0</x:v>
      </x:c>
      <x:c r="AS55" s="180" t="n">
        <x:f>IF(AR55&lt;=0,0,AR55*IFERROR(INDEX(Inputs!$E$15:$E$24,MATCH(7,Inputs!$L$15:$L$24,0)),0)/12)</x:f>
        <x:v>0</x:v>
      </x:c>
      <x:c r="AT55" s="180" t="n">
        <x:f>MIN(AR55+AS55,IF(AR55&gt;0,IFERROR(INDEX(Inputs!$H$15:$H$24,MATCH(7,Inputs!$L$15:$L$24,0)),0),0))</x:f>
        <x:v>0</x:v>
      </x:c>
      <x:c r="AU55" s="180" t="n">
        <x:f>MAX(0,AR55+AS55-AT55)</x:f>
        <x:v>0</x:v>
      </x:c>
      <x:c r="AV55" s="180" t="n">
        <x:f>MIN(AU55,MAX(0,$G55-SUM(K55,Q55,W55,AC55,AI55,AO55)))</x:f>
        <x:v>0</x:v>
      </x:c>
      <x:c r="AW55" s="180" t="n">
        <x:f>MAX(0,AU55-AV55)</x:f>
        <x:v>0</x:v>
      </x:c>
      <x:c r="AX55" s="180" t="n">
        <x:f>BC54</x:f>
        <x:v>0</x:v>
      </x:c>
      <x:c r="AY55" s="180" t="n">
        <x:f>IF(AX55&lt;=0,0,AX55*IFERROR(INDEX(Inputs!$E$15:$E$24,MATCH(8,Inputs!$L$15:$L$24,0)),0)/12)</x:f>
        <x:v>0</x:v>
      </x:c>
      <x:c r="AZ55" s="180" t="n">
        <x:f>MIN(AX55+AY55,IF(AX55&gt;0,IFERROR(INDEX(Inputs!$H$15:$H$24,MATCH(8,Inputs!$L$15:$L$24,0)),0),0))</x:f>
        <x:v>0</x:v>
      </x:c>
      <x:c r="BA55" s="180" t="n">
        <x:f>MAX(0,AX55+AY55-AZ55)</x:f>
        <x:v>0</x:v>
      </x:c>
      <x:c r="BB55" s="180" t="n">
        <x:f>MIN(BA55,MAX(0,$G55-SUM(K55,Q55,W55,AC55,AI55,AO55,AU55)))</x:f>
        <x:v>0</x:v>
      </x:c>
      <x:c r="BC55" s="180" t="n">
        <x:f>MAX(0,BA55-BB55)</x:f>
        <x:v>0</x:v>
      </x:c>
      <x:c r="BD55" s="180" t="n">
        <x:f>BI54</x:f>
        <x:v>0</x:v>
      </x:c>
      <x:c r="BE55" s="180" t="n">
        <x:f>IF(BD55&lt;=0,0,BD55*IFERROR(INDEX(Inputs!$E$15:$E$24,MATCH(9,Inputs!$L$15:$L$24,0)),0)/12)</x:f>
        <x:v>0</x:v>
      </x:c>
      <x:c r="BF55" s="180" t="n">
        <x:f>MIN(BD55+BE55,IF(BD55&gt;0,IFERROR(INDEX(Inputs!$H$15:$H$24,MATCH(9,Inputs!$L$15:$L$24,0)),0),0))</x:f>
        <x:v>0</x:v>
      </x:c>
      <x:c r="BG55" s="180" t="n">
        <x:f>MAX(0,BD55+BE55-BF55)</x:f>
        <x:v>0</x:v>
      </x:c>
      <x:c r="BH55" s="180" t="n">
        <x:f>MIN(BG55,MAX(0,$G55-SUM(K55,Q55,W55,AC55,AI55,AO55,AU55,BA55)))</x:f>
        <x:v>0</x:v>
      </x:c>
      <x:c r="BI55" s="180" t="n">
        <x:f>MAX(0,BG55-BH55)</x:f>
        <x:v>0</x:v>
      </x:c>
      <x:c r="BJ55" s="180" t="n">
        <x:f>BO54</x:f>
        <x:v>0</x:v>
      </x:c>
      <x:c r="BK55" s="180" t="n">
        <x:f>IF(BJ55&lt;=0,0,BJ55*IFERROR(INDEX(Inputs!$E$15:$E$24,MATCH(10,Inputs!$L$15:$L$24,0)),0)/12)</x:f>
        <x:v>0</x:v>
      </x:c>
      <x:c r="BL55" s="180" t="n">
        <x:f>MIN(BJ55+BK55,IF(BJ55&gt;0,IFERROR(INDEX(Inputs!$H$15:$H$24,MATCH(10,Inputs!$L$15:$L$24,0)),0),0))</x:f>
        <x:v>0</x:v>
      </x:c>
      <x:c r="BM55" s="180" t="n">
        <x:f>MAX(0,BJ55+BK55-BL55)</x:f>
        <x:v>0</x:v>
      </x:c>
      <x:c r="BN55" s="180" t="n">
        <x:f>MIN(BM55,MAX(0,$G55-SUM(K55,Q55,W55,AC55,AI55,AO55,AU55,BA55,BG55)))</x:f>
        <x:v>0</x:v>
      </x:c>
      <x:c r="BO55" s="192" t="n">
        <x:f>MAX(0,BM55-BN55)</x:f>
        <x:v>0</x:v>
      </x:c>
    </x:row>
    <x:row r="56">
      <x:c r="A56" s="191" t="n">
        <x:f>49</x:f>
        <x:v>49</x:v>
      </x:c>
      <x:c r="B56" s="178" t="n">
        <x:f>EDATE(Inputs!$B$4,A56-1)</x:f>
        <x:v>47679</x:v>
      </x:c>
      <x:c r="C56" s="182" t="n">
        <x:f>SUM(H56,N56,T56,Z56,AF56,AL56,AR56,AX56,BD56,BJ56)</x:f>
        <x:v>0</x:v>
      </x:c>
      <x:c r="D56" s="182" t="n">
        <x:f>SUM(I56,O56,U56,AA56,AG56,AM56,AS56,AY56,BE56,BK56)</x:f>
        <x:v>0</x:v>
      </x:c>
      <x:c r="E56" s="182" t="n">
        <x:f>SUM(J56,P56,V56,AB56,AH56,AN56,AT56,AZ56,BF56,BL56)+SUM(L56,R56,X56,AD56,AJ56,AP56,AV56,BB56,BH56,BN56)</x:f>
        <x:v>0</x:v>
      </x:c>
      <x:c r="F56" s="182" t="n">
        <x:f>SUM(M56,S56,Y56,AE56,AK56,AQ56,AW56,BC56,BI56,BO56)</x:f>
        <x:v>0</x:v>
      </x:c>
      <x:c r="G56" s="182" t="n">
        <x:f>MAX(0,Inputs!$B$12-SUM(J56,P56,V56,AB56,AH56,AN56,AT56,AZ56,BF56,BL56))</x:f>
        <x:v>1150</x:v>
      </x:c>
      <x:c r="H56" s="180" t="n">
        <x:f>M55</x:f>
        <x:v>0</x:v>
      </x:c>
      <x:c r="I56" s="180" t="n">
        <x:f>IF(H56&lt;=0,0,H56*IFERROR(INDEX(Inputs!$E$15:$E$24,MATCH(1,Inputs!$L$15:$L$24,0)),0)/12)</x:f>
        <x:v>0</x:v>
      </x:c>
      <x:c r="J56" s="180" t="n">
        <x:f>MIN(H56+I56,IF(H56&gt;0,IFERROR(INDEX(Inputs!$H$15:$H$24,MATCH(1,Inputs!$L$15:$L$24,0)),0),0))</x:f>
        <x:v>0</x:v>
      </x:c>
      <x:c r="K56" s="180" t="n">
        <x:f>MAX(0,H56+I56-J56)</x:f>
        <x:v>0</x:v>
      </x:c>
      <x:c r="L56" s="180" t="n">
        <x:f>MIN(K56,MAX(0,$G56-0))</x:f>
        <x:v>0</x:v>
      </x:c>
      <x:c r="M56" s="180" t="n">
        <x:f>MAX(0,K56-L56)</x:f>
        <x:v>0</x:v>
      </x:c>
      <x:c r="N56" s="180" t="n">
        <x:f>S55</x:f>
        <x:v>0</x:v>
      </x:c>
      <x:c r="O56" s="180" t="n">
        <x:f>IF(N56&lt;=0,0,N56*IFERROR(INDEX(Inputs!$E$15:$E$24,MATCH(2,Inputs!$L$15:$L$24,0)),0)/12)</x:f>
        <x:v>0</x:v>
      </x:c>
      <x:c r="P56" s="180" t="n">
        <x:f>MIN(N56+O56,IF(N56&gt;0,IFERROR(INDEX(Inputs!$H$15:$H$24,MATCH(2,Inputs!$L$15:$L$24,0)),0),0))</x:f>
        <x:v>0</x:v>
      </x:c>
      <x:c r="Q56" s="180" t="n">
        <x:f>MAX(0,N56+O56-P56)</x:f>
        <x:v>0</x:v>
      </x:c>
      <x:c r="R56" s="180" t="n">
        <x:f>MIN(Q56,MAX(0,$G56-SUM(K56)))</x:f>
        <x:v>0</x:v>
      </x:c>
      <x:c r="S56" s="180" t="n">
        <x:f>MAX(0,Q56-R56)</x:f>
        <x:v>0</x:v>
      </x:c>
      <x:c r="T56" s="180" t="n">
        <x:f>Y55</x:f>
        <x:v>0</x:v>
      </x:c>
      <x:c r="U56" s="180" t="n">
        <x:f>IF(T56&lt;=0,0,T56*IFERROR(INDEX(Inputs!$E$15:$E$24,MATCH(3,Inputs!$L$15:$L$24,0)),0)/12)</x:f>
        <x:v>0</x:v>
      </x:c>
      <x:c r="V56" s="180" t="n">
        <x:f>MIN(T56+U56,IF(T56&gt;0,IFERROR(INDEX(Inputs!$H$15:$H$24,MATCH(3,Inputs!$L$15:$L$24,0)),0),0))</x:f>
        <x:v>0</x:v>
      </x:c>
      <x:c r="W56" s="180" t="n">
        <x:f>MAX(0,T56+U56-V56)</x:f>
        <x:v>0</x:v>
      </x:c>
      <x:c r="X56" s="180" t="n">
        <x:f>MIN(W56,MAX(0,$G56-SUM(K56,Q56)))</x:f>
        <x:v>0</x:v>
      </x:c>
      <x:c r="Y56" s="180" t="n">
        <x:f>MAX(0,W56-X56)</x:f>
        <x:v>0</x:v>
      </x:c>
      <x:c r="Z56" s="180" t="n">
        <x:f>AE55</x:f>
        <x:v>0</x:v>
      </x:c>
      <x:c r="AA56" s="180" t="n">
        <x:f>IF(Z56&lt;=0,0,Z56*IFERROR(INDEX(Inputs!$E$15:$E$24,MATCH(4,Inputs!$L$15:$L$24,0)),0)/12)</x:f>
        <x:v>0</x:v>
      </x:c>
      <x:c r="AB56" s="180" t="n">
        <x:f>MIN(Z56+AA56,IF(Z56&gt;0,IFERROR(INDEX(Inputs!$H$15:$H$24,MATCH(4,Inputs!$L$15:$L$24,0)),0),0))</x:f>
        <x:v>0</x:v>
      </x:c>
      <x:c r="AC56" s="180" t="n">
        <x:f>MAX(0,Z56+AA56-AB56)</x:f>
        <x:v>0</x:v>
      </x:c>
      <x:c r="AD56" s="180" t="n">
        <x:f>MIN(AC56,MAX(0,$G56-SUM(K56,Q56,W56)))</x:f>
        <x:v>0</x:v>
      </x:c>
      <x:c r="AE56" s="180" t="n">
        <x:f>MAX(0,AC56-AD56)</x:f>
        <x:v>0</x:v>
      </x:c>
      <x:c r="AF56" s="180" t="n">
        <x:f>AK55</x:f>
        <x:v>0</x:v>
      </x:c>
      <x:c r="AG56" s="180" t="n">
        <x:f>IF(AF56&lt;=0,0,AF56*IFERROR(INDEX(Inputs!$E$15:$E$24,MATCH(5,Inputs!$L$15:$L$24,0)),0)/12)</x:f>
        <x:v>0</x:v>
      </x:c>
      <x:c r="AH56" s="180" t="n">
        <x:f>MIN(AF56+AG56,IF(AF56&gt;0,IFERROR(INDEX(Inputs!$H$15:$H$24,MATCH(5,Inputs!$L$15:$L$24,0)),0),0))</x:f>
        <x:v>0</x:v>
      </x:c>
      <x:c r="AI56" s="180" t="n">
        <x:f>MAX(0,AF56+AG56-AH56)</x:f>
        <x:v>0</x:v>
      </x:c>
      <x:c r="AJ56" s="180" t="n">
        <x:f>MIN(AI56,MAX(0,$G56-SUM(K56,Q56,W56,AC56)))</x:f>
        <x:v>0</x:v>
      </x:c>
      <x:c r="AK56" s="180" t="n">
        <x:f>MAX(0,AI56-AJ56)</x:f>
        <x:v>0</x:v>
      </x:c>
      <x:c r="AL56" s="180" t="n">
        <x:f>AQ55</x:f>
        <x:v>0</x:v>
      </x:c>
      <x:c r="AM56" s="180" t="n">
        <x:f>IF(AL56&lt;=0,0,AL56*IFERROR(INDEX(Inputs!$E$15:$E$24,MATCH(6,Inputs!$L$15:$L$24,0)),0)/12)</x:f>
        <x:v>0</x:v>
      </x:c>
      <x:c r="AN56" s="180" t="n">
        <x:f>MIN(AL56+AM56,IF(AL56&gt;0,IFERROR(INDEX(Inputs!$H$15:$H$24,MATCH(6,Inputs!$L$15:$L$24,0)),0),0))</x:f>
        <x:v>0</x:v>
      </x:c>
      <x:c r="AO56" s="180" t="n">
        <x:f>MAX(0,AL56+AM56-AN56)</x:f>
        <x:v>0</x:v>
      </x:c>
      <x:c r="AP56" s="180" t="n">
        <x:f>MIN(AO56,MAX(0,$G56-SUM(K56,Q56,W56,AC56,AI56)))</x:f>
        <x:v>0</x:v>
      </x:c>
      <x:c r="AQ56" s="180" t="n">
        <x:f>MAX(0,AO56-AP56)</x:f>
        <x:v>0</x:v>
      </x:c>
      <x:c r="AR56" s="180" t="n">
        <x:f>AW55</x:f>
        <x:v>0</x:v>
      </x:c>
      <x:c r="AS56" s="180" t="n">
        <x:f>IF(AR56&lt;=0,0,AR56*IFERROR(INDEX(Inputs!$E$15:$E$24,MATCH(7,Inputs!$L$15:$L$24,0)),0)/12)</x:f>
        <x:v>0</x:v>
      </x:c>
      <x:c r="AT56" s="180" t="n">
        <x:f>MIN(AR56+AS56,IF(AR56&gt;0,IFERROR(INDEX(Inputs!$H$15:$H$24,MATCH(7,Inputs!$L$15:$L$24,0)),0),0))</x:f>
        <x:v>0</x:v>
      </x:c>
      <x:c r="AU56" s="180" t="n">
        <x:f>MAX(0,AR56+AS56-AT56)</x:f>
        <x:v>0</x:v>
      </x:c>
      <x:c r="AV56" s="180" t="n">
        <x:f>MIN(AU56,MAX(0,$G56-SUM(K56,Q56,W56,AC56,AI56,AO56)))</x:f>
        <x:v>0</x:v>
      </x:c>
      <x:c r="AW56" s="180" t="n">
        <x:f>MAX(0,AU56-AV56)</x:f>
        <x:v>0</x:v>
      </x:c>
      <x:c r="AX56" s="180" t="n">
        <x:f>BC55</x:f>
        <x:v>0</x:v>
      </x:c>
      <x:c r="AY56" s="180" t="n">
        <x:f>IF(AX56&lt;=0,0,AX56*IFERROR(INDEX(Inputs!$E$15:$E$24,MATCH(8,Inputs!$L$15:$L$24,0)),0)/12)</x:f>
        <x:v>0</x:v>
      </x:c>
      <x:c r="AZ56" s="180" t="n">
        <x:f>MIN(AX56+AY56,IF(AX56&gt;0,IFERROR(INDEX(Inputs!$H$15:$H$24,MATCH(8,Inputs!$L$15:$L$24,0)),0),0))</x:f>
        <x:v>0</x:v>
      </x:c>
      <x:c r="BA56" s="180" t="n">
        <x:f>MAX(0,AX56+AY56-AZ56)</x:f>
        <x:v>0</x:v>
      </x:c>
      <x:c r="BB56" s="180" t="n">
        <x:f>MIN(BA56,MAX(0,$G56-SUM(K56,Q56,W56,AC56,AI56,AO56,AU56)))</x:f>
        <x:v>0</x:v>
      </x:c>
      <x:c r="BC56" s="180" t="n">
        <x:f>MAX(0,BA56-BB56)</x:f>
        <x:v>0</x:v>
      </x:c>
      <x:c r="BD56" s="180" t="n">
        <x:f>BI55</x:f>
        <x:v>0</x:v>
      </x:c>
      <x:c r="BE56" s="180" t="n">
        <x:f>IF(BD56&lt;=0,0,BD56*IFERROR(INDEX(Inputs!$E$15:$E$24,MATCH(9,Inputs!$L$15:$L$24,0)),0)/12)</x:f>
        <x:v>0</x:v>
      </x:c>
      <x:c r="BF56" s="180" t="n">
        <x:f>MIN(BD56+BE56,IF(BD56&gt;0,IFERROR(INDEX(Inputs!$H$15:$H$24,MATCH(9,Inputs!$L$15:$L$24,0)),0),0))</x:f>
        <x:v>0</x:v>
      </x:c>
      <x:c r="BG56" s="180" t="n">
        <x:f>MAX(0,BD56+BE56-BF56)</x:f>
        <x:v>0</x:v>
      </x:c>
      <x:c r="BH56" s="180" t="n">
        <x:f>MIN(BG56,MAX(0,$G56-SUM(K56,Q56,W56,AC56,AI56,AO56,AU56,BA56)))</x:f>
        <x:v>0</x:v>
      </x:c>
      <x:c r="BI56" s="180" t="n">
        <x:f>MAX(0,BG56-BH56)</x:f>
        <x:v>0</x:v>
      </x:c>
      <x:c r="BJ56" s="180" t="n">
        <x:f>BO55</x:f>
        <x:v>0</x:v>
      </x:c>
      <x:c r="BK56" s="180" t="n">
        <x:f>IF(BJ56&lt;=0,0,BJ56*IFERROR(INDEX(Inputs!$E$15:$E$24,MATCH(10,Inputs!$L$15:$L$24,0)),0)/12)</x:f>
        <x:v>0</x:v>
      </x:c>
      <x:c r="BL56" s="180" t="n">
        <x:f>MIN(BJ56+BK56,IF(BJ56&gt;0,IFERROR(INDEX(Inputs!$H$15:$H$24,MATCH(10,Inputs!$L$15:$L$24,0)),0),0))</x:f>
        <x:v>0</x:v>
      </x:c>
      <x:c r="BM56" s="180" t="n">
        <x:f>MAX(0,BJ56+BK56-BL56)</x:f>
        <x:v>0</x:v>
      </x:c>
      <x:c r="BN56" s="180" t="n">
        <x:f>MIN(BM56,MAX(0,$G56-SUM(K56,Q56,W56,AC56,AI56,AO56,AU56,BA56,BG56)))</x:f>
        <x:v>0</x:v>
      </x:c>
      <x:c r="BO56" s="192" t="n">
        <x:f>MAX(0,BM56-BN56)</x:f>
        <x:v>0</x:v>
      </x:c>
    </x:row>
    <x:row r="57">
      <x:c r="A57" s="191" t="n">
        <x:f>50</x:f>
        <x:v>50</x:v>
      </x:c>
      <x:c r="B57" s="178" t="n">
        <x:f>EDATE(Inputs!$B$4,A57-1)</x:f>
        <x:v>47710</x:v>
      </x:c>
      <x:c r="C57" s="182" t="n">
        <x:f>SUM(H57,N57,T57,Z57,AF57,AL57,AR57,AX57,BD57,BJ57)</x:f>
        <x:v>0</x:v>
      </x:c>
      <x:c r="D57" s="182" t="n">
        <x:f>SUM(I57,O57,U57,AA57,AG57,AM57,AS57,AY57,BE57,BK57)</x:f>
        <x:v>0</x:v>
      </x:c>
      <x:c r="E57" s="182" t="n">
        <x:f>SUM(J57,P57,V57,AB57,AH57,AN57,AT57,AZ57,BF57,BL57)+SUM(L57,R57,X57,AD57,AJ57,AP57,AV57,BB57,BH57,BN57)</x:f>
        <x:v>0</x:v>
      </x:c>
      <x:c r="F57" s="182" t="n">
        <x:f>SUM(M57,S57,Y57,AE57,AK57,AQ57,AW57,BC57,BI57,BO57)</x:f>
        <x:v>0</x:v>
      </x:c>
      <x:c r="G57" s="182" t="n">
        <x:f>MAX(0,Inputs!$B$12-SUM(J57,P57,V57,AB57,AH57,AN57,AT57,AZ57,BF57,BL57))</x:f>
        <x:v>1150</x:v>
      </x:c>
      <x:c r="H57" s="180" t="n">
        <x:f>M56</x:f>
        <x:v>0</x:v>
      </x:c>
      <x:c r="I57" s="180" t="n">
        <x:f>IF(H57&lt;=0,0,H57*IFERROR(INDEX(Inputs!$E$15:$E$24,MATCH(1,Inputs!$L$15:$L$24,0)),0)/12)</x:f>
        <x:v>0</x:v>
      </x:c>
      <x:c r="J57" s="180" t="n">
        <x:f>MIN(H57+I57,IF(H57&gt;0,IFERROR(INDEX(Inputs!$H$15:$H$24,MATCH(1,Inputs!$L$15:$L$24,0)),0),0))</x:f>
        <x:v>0</x:v>
      </x:c>
      <x:c r="K57" s="180" t="n">
        <x:f>MAX(0,H57+I57-J57)</x:f>
        <x:v>0</x:v>
      </x:c>
      <x:c r="L57" s="180" t="n">
        <x:f>MIN(K57,MAX(0,$G57-0))</x:f>
        <x:v>0</x:v>
      </x:c>
      <x:c r="M57" s="180" t="n">
        <x:f>MAX(0,K57-L57)</x:f>
        <x:v>0</x:v>
      </x:c>
      <x:c r="N57" s="180" t="n">
        <x:f>S56</x:f>
        <x:v>0</x:v>
      </x:c>
      <x:c r="O57" s="180" t="n">
        <x:f>IF(N57&lt;=0,0,N57*IFERROR(INDEX(Inputs!$E$15:$E$24,MATCH(2,Inputs!$L$15:$L$24,0)),0)/12)</x:f>
        <x:v>0</x:v>
      </x:c>
      <x:c r="P57" s="180" t="n">
        <x:f>MIN(N57+O57,IF(N57&gt;0,IFERROR(INDEX(Inputs!$H$15:$H$24,MATCH(2,Inputs!$L$15:$L$24,0)),0),0))</x:f>
        <x:v>0</x:v>
      </x:c>
      <x:c r="Q57" s="180" t="n">
        <x:f>MAX(0,N57+O57-P57)</x:f>
        <x:v>0</x:v>
      </x:c>
      <x:c r="R57" s="180" t="n">
        <x:f>MIN(Q57,MAX(0,$G57-SUM(K57)))</x:f>
        <x:v>0</x:v>
      </x:c>
      <x:c r="S57" s="180" t="n">
        <x:f>MAX(0,Q57-R57)</x:f>
        <x:v>0</x:v>
      </x:c>
      <x:c r="T57" s="180" t="n">
        <x:f>Y56</x:f>
        <x:v>0</x:v>
      </x:c>
      <x:c r="U57" s="180" t="n">
        <x:f>IF(T57&lt;=0,0,T57*IFERROR(INDEX(Inputs!$E$15:$E$24,MATCH(3,Inputs!$L$15:$L$24,0)),0)/12)</x:f>
        <x:v>0</x:v>
      </x:c>
      <x:c r="V57" s="180" t="n">
        <x:f>MIN(T57+U57,IF(T57&gt;0,IFERROR(INDEX(Inputs!$H$15:$H$24,MATCH(3,Inputs!$L$15:$L$24,0)),0),0))</x:f>
        <x:v>0</x:v>
      </x:c>
      <x:c r="W57" s="180" t="n">
        <x:f>MAX(0,T57+U57-V57)</x:f>
        <x:v>0</x:v>
      </x:c>
      <x:c r="X57" s="180" t="n">
        <x:f>MIN(W57,MAX(0,$G57-SUM(K57,Q57)))</x:f>
        <x:v>0</x:v>
      </x:c>
      <x:c r="Y57" s="180" t="n">
        <x:f>MAX(0,W57-X57)</x:f>
        <x:v>0</x:v>
      </x:c>
      <x:c r="Z57" s="180" t="n">
        <x:f>AE56</x:f>
        <x:v>0</x:v>
      </x:c>
      <x:c r="AA57" s="180" t="n">
        <x:f>IF(Z57&lt;=0,0,Z57*IFERROR(INDEX(Inputs!$E$15:$E$24,MATCH(4,Inputs!$L$15:$L$24,0)),0)/12)</x:f>
        <x:v>0</x:v>
      </x:c>
      <x:c r="AB57" s="180" t="n">
        <x:f>MIN(Z57+AA57,IF(Z57&gt;0,IFERROR(INDEX(Inputs!$H$15:$H$24,MATCH(4,Inputs!$L$15:$L$24,0)),0),0))</x:f>
        <x:v>0</x:v>
      </x:c>
      <x:c r="AC57" s="180" t="n">
        <x:f>MAX(0,Z57+AA57-AB57)</x:f>
        <x:v>0</x:v>
      </x:c>
      <x:c r="AD57" s="180" t="n">
        <x:f>MIN(AC57,MAX(0,$G57-SUM(K57,Q57,W57)))</x:f>
        <x:v>0</x:v>
      </x:c>
      <x:c r="AE57" s="180" t="n">
        <x:f>MAX(0,AC57-AD57)</x:f>
        <x:v>0</x:v>
      </x:c>
      <x:c r="AF57" s="180" t="n">
        <x:f>AK56</x:f>
        <x:v>0</x:v>
      </x:c>
      <x:c r="AG57" s="180" t="n">
        <x:f>IF(AF57&lt;=0,0,AF57*IFERROR(INDEX(Inputs!$E$15:$E$24,MATCH(5,Inputs!$L$15:$L$24,0)),0)/12)</x:f>
        <x:v>0</x:v>
      </x:c>
      <x:c r="AH57" s="180" t="n">
        <x:f>MIN(AF57+AG57,IF(AF57&gt;0,IFERROR(INDEX(Inputs!$H$15:$H$24,MATCH(5,Inputs!$L$15:$L$24,0)),0),0))</x:f>
        <x:v>0</x:v>
      </x:c>
      <x:c r="AI57" s="180" t="n">
        <x:f>MAX(0,AF57+AG57-AH57)</x:f>
        <x:v>0</x:v>
      </x:c>
      <x:c r="AJ57" s="180" t="n">
        <x:f>MIN(AI57,MAX(0,$G57-SUM(K57,Q57,W57,AC57)))</x:f>
        <x:v>0</x:v>
      </x:c>
      <x:c r="AK57" s="180" t="n">
        <x:f>MAX(0,AI57-AJ57)</x:f>
        <x:v>0</x:v>
      </x:c>
      <x:c r="AL57" s="180" t="n">
        <x:f>AQ56</x:f>
        <x:v>0</x:v>
      </x:c>
      <x:c r="AM57" s="180" t="n">
        <x:f>IF(AL57&lt;=0,0,AL57*IFERROR(INDEX(Inputs!$E$15:$E$24,MATCH(6,Inputs!$L$15:$L$24,0)),0)/12)</x:f>
        <x:v>0</x:v>
      </x:c>
      <x:c r="AN57" s="180" t="n">
        <x:f>MIN(AL57+AM57,IF(AL57&gt;0,IFERROR(INDEX(Inputs!$H$15:$H$24,MATCH(6,Inputs!$L$15:$L$24,0)),0),0))</x:f>
        <x:v>0</x:v>
      </x:c>
      <x:c r="AO57" s="180" t="n">
        <x:f>MAX(0,AL57+AM57-AN57)</x:f>
        <x:v>0</x:v>
      </x:c>
      <x:c r="AP57" s="180" t="n">
        <x:f>MIN(AO57,MAX(0,$G57-SUM(K57,Q57,W57,AC57,AI57)))</x:f>
        <x:v>0</x:v>
      </x:c>
      <x:c r="AQ57" s="180" t="n">
        <x:f>MAX(0,AO57-AP57)</x:f>
        <x:v>0</x:v>
      </x:c>
      <x:c r="AR57" s="180" t="n">
        <x:f>AW56</x:f>
        <x:v>0</x:v>
      </x:c>
      <x:c r="AS57" s="180" t="n">
        <x:f>IF(AR57&lt;=0,0,AR57*IFERROR(INDEX(Inputs!$E$15:$E$24,MATCH(7,Inputs!$L$15:$L$24,0)),0)/12)</x:f>
        <x:v>0</x:v>
      </x:c>
      <x:c r="AT57" s="180" t="n">
        <x:f>MIN(AR57+AS57,IF(AR57&gt;0,IFERROR(INDEX(Inputs!$H$15:$H$24,MATCH(7,Inputs!$L$15:$L$24,0)),0),0))</x:f>
        <x:v>0</x:v>
      </x:c>
      <x:c r="AU57" s="180" t="n">
        <x:f>MAX(0,AR57+AS57-AT57)</x:f>
        <x:v>0</x:v>
      </x:c>
      <x:c r="AV57" s="180" t="n">
        <x:f>MIN(AU57,MAX(0,$G57-SUM(K57,Q57,W57,AC57,AI57,AO57)))</x:f>
        <x:v>0</x:v>
      </x:c>
      <x:c r="AW57" s="180" t="n">
        <x:f>MAX(0,AU57-AV57)</x:f>
        <x:v>0</x:v>
      </x:c>
      <x:c r="AX57" s="180" t="n">
        <x:f>BC56</x:f>
        <x:v>0</x:v>
      </x:c>
      <x:c r="AY57" s="180" t="n">
        <x:f>IF(AX57&lt;=0,0,AX57*IFERROR(INDEX(Inputs!$E$15:$E$24,MATCH(8,Inputs!$L$15:$L$24,0)),0)/12)</x:f>
        <x:v>0</x:v>
      </x:c>
      <x:c r="AZ57" s="180" t="n">
        <x:f>MIN(AX57+AY57,IF(AX57&gt;0,IFERROR(INDEX(Inputs!$H$15:$H$24,MATCH(8,Inputs!$L$15:$L$24,0)),0),0))</x:f>
        <x:v>0</x:v>
      </x:c>
      <x:c r="BA57" s="180" t="n">
        <x:f>MAX(0,AX57+AY57-AZ57)</x:f>
        <x:v>0</x:v>
      </x:c>
      <x:c r="BB57" s="180" t="n">
        <x:f>MIN(BA57,MAX(0,$G57-SUM(K57,Q57,W57,AC57,AI57,AO57,AU57)))</x:f>
        <x:v>0</x:v>
      </x:c>
      <x:c r="BC57" s="180" t="n">
        <x:f>MAX(0,BA57-BB57)</x:f>
        <x:v>0</x:v>
      </x:c>
      <x:c r="BD57" s="180" t="n">
        <x:f>BI56</x:f>
        <x:v>0</x:v>
      </x:c>
      <x:c r="BE57" s="180" t="n">
        <x:f>IF(BD57&lt;=0,0,BD57*IFERROR(INDEX(Inputs!$E$15:$E$24,MATCH(9,Inputs!$L$15:$L$24,0)),0)/12)</x:f>
        <x:v>0</x:v>
      </x:c>
      <x:c r="BF57" s="180" t="n">
        <x:f>MIN(BD57+BE57,IF(BD57&gt;0,IFERROR(INDEX(Inputs!$H$15:$H$24,MATCH(9,Inputs!$L$15:$L$24,0)),0),0))</x:f>
        <x:v>0</x:v>
      </x:c>
      <x:c r="BG57" s="180" t="n">
        <x:f>MAX(0,BD57+BE57-BF57)</x:f>
        <x:v>0</x:v>
      </x:c>
      <x:c r="BH57" s="180" t="n">
        <x:f>MIN(BG57,MAX(0,$G57-SUM(K57,Q57,W57,AC57,AI57,AO57,AU57,BA57)))</x:f>
        <x:v>0</x:v>
      </x:c>
      <x:c r="BI57" s="180" t="n">
        <x:f>MAX(0,BG57-BH57)</x:f>
        <x:v>0</x:v>
      </x:c>
      <x:c r="BJ57" s="180" t="n">
        <x:f>BO56</x:f>
        <x:v>0</x:v>
      </x:c>
      <x:c r="BK57" s="180" t="n">
        <x:f>IF(BJ57&lt;=0,0,BJ57*IFERROR(INDEX(Inputs!$E$15:$E$24,MATCH(10,Inputs!$L$15:$L$24,0)),0)/12)</x:f>
        <x:v>0</x:v>
      </x:c>
      <x:c r="BL57" s="180" t="n">
        <x:f>MIN(BJ57+BK57,IF(BJ57&gt;0,IFERROR(INDEX(Inputs!$H$15:$H$24,MATCH(10,Inputs!$L$15:$L$24,0)),0),0))</x:f>
        <x:v>0</x:v>
      </x:c>
      <x:c r="BM57" s="180" t="n">
        <x:f>MAX(0,BJ57+BK57-BL57)</x:f>
        <x:v>0</x:v>
      </x:c>
      <x:c r="BN57" s="180" t="n">
        <x:f>MIN(BM57,MAX(0,$G57-SUM(K57,Q57,W57,AC57,AI57,AO57,AU57,BA57,BG57)))</x:f>
        <x:v>0</x:v>
      </x:c>
      <x:c r="BO57" s="192" t="n">
        <x:f>MAX(0,BM57-BN57)</x:f>
        <x:v>0</x:v>
      </x:c>
    </x:row>
    <x:row r="58">
      <x:c r="A58" s="191" t="n">
        <x:f>51</x:f>
        <x:v>51</x:v>
      </x:c>
      <x:c r="B58" s="178" t="n">
        <x:f>EDATE(Inputs!$B$4,A58-1)</x:f>
        <x:v>47741</x:v>
      </x:c>
      <x:c r="C58" s="182" t="n">
        <x:f>SUM(H58,N58,T58,Z58,AF58,AL58,AR58,AX58,BD58,BJ58)</x:f>
        <x:v>0</x:v>
      </x:c>
      <x:c r="D58" s="182" t="n">
        <x:f>SUM(I58,O58,U58,AA58,AG58,AM58,AS58,AY58,BE58,BK58)</x:f>
        <x:v>0</x:v>
      </x:c>
      <x:c r="E58" s="182" t="n">
        <x:f>SUM(J58,P58,V58,AB58,AH58,AN58,AT58,AZ58,BF58,BL58)+SUM(L58,R58,X58,AD58,AJ58,AP58,AV58,BB58,BH58,BN58)</x:f>
        <x:v>0</x:v>
      </x:c>
      <x:c r="F58" s="182" t="n">
        <x:f>SUM(M58,S58,Y58,AE58,AK58,AQ58,AW58,BC58,BI58,BO58)</x:f>
        <x:v>0</x:v>
      </x:c>
      <x:c r="G58" s="182" t="n">
        <x:f>MAX(0,Inputs!$B$12-SUM(J58,P58,V58,AB58,AH58,AN58,AT58,AZ58,BF58,BL58))</x:f>
        <x:v>1150</x:v>
      </x:c>
      <x:c r="H58" s="180" t="n">
        <x:f>M57</x:f>
        <x:v>0</x:v>
      </x:c>
      <x:c r="I58" s="180" t="n">
        <x:f>IF(H58&lt;=0,0,H58*IFERROR(INDEX(Inputs!$E$15:$E$24,MATCH(1,Inputs!$L$15:$L$24,0)),0)/12)</x:f>
        <x:v>0</x:v>
      </x:c>
      <x:c r="J58" s="180" t="n">
        <x:f>MIN(H58+I58,IF(H58&gt;0,IFERROR(INDEX(Inputs!$H$15:$H$24,MATCH(1,Inputs!$L$15:$L$24,0)),0),0))</x:f>
        <x:v>0</x:v>
      </x:c>
      <x:c r="K58" s="180" t="n">
        <x:f>MAX(0,H58+I58-J58)</x:f>
        <x:v>0</x:v>
      </x:c>
      <x:c r="L58" s="180" t="n">
        <x:f>MIN(K58,MAX(0,$G58-0))</x:f>
        <x:v>0</x:v>
      </x:c>
      <x:c r="M58" s="180" t="n">
        <x:f>MAX(0,K58-L58)</x:f>
        <x:v>0</x:v>
      </x:c>
      <x:c r="N58" s="180" t="n">
        <x:f>S57</x:f>
        <x:v>0</x:v>
      </x:c>
      <x:c r="O58" s="180" t="n">
        <x:f>IF(N58&lt;=0,0,N58*IFERROR(INDEX(Inputs!$E$15:$E$24,MATCH(2,Inputs!$L$15:$L$24,0)),0)/12)</x:f>
        <x:v>0</x:v>
      </x:c>
      <x:c r="P58" s="180" t="n">
        <x:f>MIN(N58+O58,IF(N58&gt;0,IFERROR(INDEX(Inputs!$H$15:$H$24,MATCH(2,Inputs!$L$15:$L$24,0)),0),0))</x:f>
        <x:v>0</x:v>
      </x:c>
      <x:c r="Q58" s="180" t="n">
        <x:f>MAX(0,N58+O58-P58)</x:f>
        <x:v>0</x:v>
      </x:c>
      <x:c r="R58" s="180" t="n">
        <x:f>MIN(Q58,MAX(0,$G58-SUM(K58)))</x:f>
        <x:v>0</x:v>
      </x:c>
      <x:c r="S58" s="180" t="n">
        <x:f>MAX(0,Q58-R58)</x:f>
        <x:v>0</x:v>
      </x:c>
      <x:c r="T58" s="180" t="n">
        <x:f>Y57</x:f>
        <x:v>0</x:v>
      </x:c>
      <x:c r="U58" s="180" t="n">
        <x:f>IF(T58&lt;=0,0,T58*IFERROR(INDEX(Inputs!$E$15:$E$24,MATCH(3,Inputs!$L$15:$L$24,0)),0)/12)</x:f>
        <x:v>0</x:v>
      </x:c>
      <x:c r="V58" s="180" t="n">
        <x:f>MIN(T58+U58,IF(T58&gt;0,IFERROR(INDEX(Inputs!$H$15:$H$24,MATCH(3,Inputs!$L$15:$L$24,0)),0),0))</x:f>
        <x:v>0</x:v>
      </x:c>
      <x:c r="W58" s="180" t="n">
        <x:f>MAX(0,T58+U58-V58)</x:f>
        <x:v>0</x:v>
      </x:c>
      <x:c r="X58" s="180" t="n">
        <x:f>MIN(W58,MAX(0,$G58-SUM(K58,Q58)))</x:f>
        <x:v>0</x:v>
      </x:c>
      <x:c r="Y58" s="180" t="n">
        <x:f>MAX(0,W58-X58)</x:f>
        <x:v>0</x:v>
      </x:c>
      <x:c r="Z58" s="180" t="n">
        <x:f>AE57</x:f>
        <x:v>0</x:v>
      </x:c>
      <x:c r="AA58" s="180" t="n">
        <x:f>IF(Z58&lt;=0,0,Z58*IFERROR(INDEX(Inputs!$E$15:$E$24,MATCH(4,Inputs!$L$15:$L$24,0)),0)/12)</x:f>
        <x:v>0</x:v>
      </x:c>
      <x:c r="AB58" s="180" t="n">
        <x:f>MIN(Z58+AA58,IF(Z58&gt;0,IFERROR(INDEX(Inputs!$H$15:$H$24,MATCH(4,Inputs!$L$15:$L$24,0)),0),0))</x:f>
        <x:v>0</x:v>
      </x:c>
      <x:c r="AC58" s="180" t="n">
        <x:f>MAX(0,Z58+AA58-AB58)</x:f>
        <x:v>0</x:v>
      </x:c>
      <x:c r="AD58" s="180" t="n">
        <x:f>MIN(AC58,MAX(0,$G58-SUM(K58,Q58,W58)))</x:f>
        <x:v>0</x:v>
      </x:c>
      <x:c r="AE58" s="180" t="n">
        <x:f>MAX(0,AC58-AD58)</x:f>
        <x:v>0</x:v>
      </x:c>
      <x:c r="AF58" s="180" t="n">
        <x:f>AK57</x:f>
        <x:v>0</x:v>
      </x:c>
      <x:c r="AG58" s="180" t="n">
        <x:f>IF(AF58&lt;=0,0,AF58*IFERROR(INDEX(Inputs!$E$15:$E$24,MATCH(5,Inputs!$L$15:$L$24,0)),0)/12)</x:f>
        <x:v>0</x:v>
      </x:c>
      <x:c r="AH58" s="180" t="n">
        <x:f>MIN(AF58+AG58,IF(AF58&gt;0,IFERROR(INDEX(Inputs!$H$15:$H$24,MATCH(5,Inputs!$L$15:$L$24,0)),0),0))</x:f>
        <x:v>0</x:v>
      </x:c>
      <x:c r="AI58" s="180" t="n">
        <x:f>MAX(0,AF58+AG58-AH58)</x:f>
        <x:v>0</x:v>
      </x:c>
      <x:c r="AJ58" s="180" t="n">
        <x:f>MIN(AI58,MAX(0,$G58-SUM(K58,Q58,W58,AC58)))</x:f>
        <x:v>0</x:v>
      </x:c>
      <x:c r="AK58" s="180" t="n">
        <x:f>MAX(0,AI58-AJ58)</x:f>
        <x:v>0</x:v>
      </x:c>
      <x:c r="AL58" s="180" t="n">
        <x:f>AQ57</x:f>
        <x:v>0</x:v>
      </x:c>
      <x:c r="AM58" s="180" t="n">
        <x:f>IF(AL58&lt;=0,0,AL58*IFERROR(INDEX(Inputs!$E$15:$E$24,MATCH(6,Inputs!$L$15:$L$24,0)),0)/12)</x:f>
        <x:v>0</x:v>
      </x:c>
      <x:c r="AN58" s="180" t="n">
        <x:f>MIN(AL58+AM58,IF(AL58&gt;0,IFERROR(INDEX(Inputs!$H$15:$H$24,MATCH(6,Inputs!$L$15:$L$24,0)),0),0))</x:f>
        <x:v>0</x:v>
      </x:c>
      <x:c r="AO58" s="180" t="n">
        <x:f>MAX(0,AL58+AM58-AN58)</x:f>
        <x:v>0</x:v>
      </x:c>
      <x:c r="AP58" s="180" t="n">
        <x:f>MIN(AO58,MAX(0,$G58-SUM(K58,Q58,W58,AC58,AI58)))</x:f>
        <x:v>0</x:v>
      </x:c>
      <x:c r="AQ58" s="180" t="n">
        <x:f>MAX(0,AO58-AP58)</x:f>
        <x:v>0</x:v>
      </x:c>
      <x:c r="AR58" s="180" t="n">
        <x:f>AW57</x:f>
        <x:v>0</x:v>
      </x:c>
      <x:c r="AS58" s="180" t="n">
        <x:f>IF(AR58&lt;=0,0,AR58*IFERROR(INDEX(Inputs!$E$15:$E$24,MATCH(7,Inputs!$L$15:$L$24,0)),0)/12)</x:f>
        <x:v>0</x:v>
      </x:c>
      <x:c r="AT58" s="180" t="n">
        <x:f>MIN(AR58+AS58,IF(AR58&gt;0,IFERROR(INDEX(Inputs!$H$15:$H$24,MATCH(7,Inputs!$L$15:$L$24,0)),0),0))</x:f>
        <x:v>0</x:v>
      </x:c>
      <x:c r="AU58" s="180" t="n">
        <x:f>MAX(0,AR58+AS58-AT58)</x:f>
        <x:v>0</x:v>
      </x:c>
      <x:c r="AV58" s="180" t="n">
        <x:f>MIN(AU58,MAX(0,$G58-SUM(K58,Q58,W58,AC58,AI58,AO58)))</x:f>
        <x:v>0</x:v>
      </x:c>
      <x:c r="AW58" s="180" t="n">
        <x:f>MAX(0,AU58-AV58)</x:f>
        <x:v>0</x:v>
      </x:c>
      <x:c r="AX58" s="180" t="n">
        <x:f>BC57</x:f>
        <x:v>0</x:v>
      </x:c>
      <x:c r="AY58" s="180" t="n">
        <x:f>IF(AX58&lt;=0,0,AX58*IFERROR(INDEX(Inputs!$E$15:$E$24,MATCH(8,Inputs!$L$15:$L$24,0)),0)/12)</x:f>
        <x:v>0</x:v>
      </x:c>
      <x:c r="AZ58" s="180" t="n">
        <x:f>MIN(AX58+AY58,IF(AX58&gt;0,IFERROR(INDEX(Inputs!$H$15:$H$24,MATCH(8,Inputs!$L$15:$L$24,0)),0),0))</x:f>
        <x:v>0</x:v>
      </x:c>
      <x:c r="BA58" s="180" t="n">
        <x:f>MAX(0,AX58+AY58-AZ58)</x:f>
        <x:v>0</x:v>
      </x:c>
      <x:c r="BB58" s="180" t="n">
        <x:f>MIN(BA58,MAX(0,$G58-SUM(K58,Q58,W58,AC58,AI58,AO58,AU58)))</x:f>
        <x:v>0</x:v>
      </x:c>
      <x:c r="BC58" s="180" t="n">
        <x:f>MAX(0,BA58-BB58)</x:f>
        <x:v>0</x:v>
      </x:c>
      <x:c r="BD58" s="180" t="n">
        <x:f>BI57</x:f>
        <x:v>0</x:v>
      </x:c>
      <x:c r="BE58" s="180" t="n">
        <x:f>IF(BD58&lt;=0,0,BD58*IFERROR(INDEX(Inputs!$E$15:$E$24,MATCH(9,Inputs!$L$15:$L$24,0)),0)/12)</x:f>
        <x:v>0</x:v>
      </x:c>
      <x:c r="BF58" s="180" t="n">
        <x:f>MIN(BD58+BE58,IF(BD58&gt;0,IFERROR(INDEX(Inputs!$H$15:$H$24,MATCH(9,Inputs!$L$15:$L$24,0)),0),0))</x:f>
        <x:v>0</x:v>
      </x:c>
      <x:c r="BG58" s="180" t="n">
        <x:f>MAX(0,BD58+BE58-BF58)</x:f>
        <x:v>0</x:v>
      </x:c>
      <x:c r="BH58" s="180" t="n">
        <x:f>MIN(BG58,MAX(0,$G58-SUM(K58,Q58,W58,AC58,AI58,AO58,AU58,BA58)))</x:f>
        <x:v>0</x:v>
      </x:c>
      <x:c r="BI58" s="180" t="n">
        <x:f>MAX(0,BG58-BH58)</x:f>
        <x:v>0</x:v>
      </x:c>
      <x:c r="BJ58" s="180" t="n">
        <x:f>BO57</x:f>
        <x:v>0</x:v>
      </x:c>
      <x:c r="BK58" s="180" t="n">
        <x:f>IF(BJ58&lt;=0,0,BJ58*IFERROR(INDEX(Inputs!$E$15:$E$24,MATCH(10,Inputs!$L$15:$L$24,0)),0)/12)</x:f>
        <x:v>0</x:v>
      </x:c>
      <x:c r="BL58" s="180" t="n">
        <x:f>MIN(BJ58+BK58,IF(BJ58&gt;0,IFERROR(INDEX(Inputs!$H$15:$H$24,MATCH(10,Inputs!$L$15:$L$24,0)),0),0))</x:f>
        <x:v>0</x:v>
      </x:c>
      <x:c r="BM58" s="180" t="n">
        <x:f>MAX(0,BJ58+BK58-BL58)</x:f>
        <x:v>0</x:v>
      </x:c>
      <x:c r="BN58" s="180" t="n">
        <x:f>MIN(BM58,MAX(0,$G58-SUM(K58,Q58,W58,AC58,AI58,AO58,AU58,BA58,BG58)))</x:f>
        <x:v>0</x:v>
      </x:c>
      <x:c r="BO58" s="192" t="n">
        <x:f>MAX(0,BM58-BN58)</x:f>
        <x:v>0</x:v>
      </x:c>
    </x:row>
    <x:row r="59">
      <x:c r="A59" s="191" t="n">
        <x:f>52</x:f>
        <x:v>52</x:v>
      </x:c>
      <x:c r="B59" s="178" t="n">
        <x:f>EDATE(Inputs!$B$4,A59-1)</x:f>
        <x:v>47771</x:v>
      </x:c>
      <x:c r="C59" s="182" t="n">
        <x:f>SUM(H59,N59,T59,Z59,AF59,AL59,AR59,AX59,BD59,BJ59)</x:f>
        <x:v>0</x:v>
      </x:c>
      <x:c r="D59" s="182" t="n">
        <x:f>SUM(I59,O59,U59,AA59,AG59,AM59,AS59,AY59,BE59,BK59)</x:f>
        <x:v>0</x:v>
      </x:c>
      <x:c r="E59" s="182" t="n">
        <x:f>SUM(J59,P59,V59,AB59,AH59,AN59,AT59,AZ59,BF59,BL59)+SUM(L59,R59,X59,AD59,AJ59,AP59,AV59,BB59,BH59,BN59)</x:f>
        <x:v>0</x:v>
      </x:c>
      <x:c r="F59" s="182" t="n">
        <x:f>SUM(M59,S59,Y59,AE59,AK59,AQ59,AW59,BC59,BI59,BO59)</x:f>
        <x:v>0</x:v>
      </x:c>
      <x:c r="G59" s="182" t="n">
        <x:f>MAX(0,Inputs!$B$12-SUM(J59,P59,V59,AB59,AH59,AN59,AT59,AZ59,BF59,BL59))</x:f>
        <x:v>1150</x:v>
      </x:c>
      <x:c r="H59" s="180" t="n">
        <x:f>M58</x:f>
        <x:v>0</x:v>
      </x:c>
      <x:c r="I59" s="180" t="n">
        <x:f>IF(H59&lt;=0,0,H59*IFERROR(INDEX(Inputs!$E$15:$E$24,MATCH(1,Inputs!$L$15:$L$24,0)),0)/12)</x:f>
        <x:v>0</x:v>
      </x:c>
      <x:c r="J59" s="180" t="n">
        <x:f>MIN(H59+I59,IF(H59&gt;0,IFERROR(INDEX(Inputs!$H$15:$H$24,MATCH(1,Inputs!$L$15:$L$24,0)),0),0))</x:f>
        <x:v>0</x:v>
      </x:c>
      <x:c r="K59" s="180" t="n">
        <x:f>MAX(0,H59+I59-J59)</x:f>
        <x:v>0</x:v>
      </x:c>
      <x:c r="L59" s="180" t="n">
        <x:f>MIN(K59,MAX(0,$G59-0))</x:f>
        <x:v>0</x:v>
      </x:c>
      <x:c r="M59" s="180" t="n">
        <x:f>MAX(0,K59-L59)</x:f>
        <x:v>0</x:v>
      </x:c>
      <x:c r="N59" s="180" t="n">
        <x:f>S58</x:f>
        <x:v>0</x:v>
      </x:c>
      <x:c r="O59" s="180" t="n">
        <x:f>IF(N59&lt;=0,0,N59*IFERROR(INDEX(Inputs!$E$15:$E$24,MATCH(2,Inputs!$L$15:$L$24,0)),0)/12)</x:f>
        <x:v>0</x:v>
      </x:c>
      <x:c r="P59" s="180" t="n">
        <x:f>MIN(N59+O59,IF(N59&gt;0,IFERROR(INDEX(Inputs!$H$15:$H$24,MATCH(2,Inputs!$L$15:$L$24,0)),0),0))</x:f>
        <x:v>0</x:v>
      </x:c>
      <x:c r="Q59" s="180" t="n">
        <x:f>MAX(0,N59+O59-P59)</x:f>
        <x:v>0</x:v>
      </x:c>
      <x:c r="R59" s="180" t="n">
        <x:f>MIN(Q59,MAX(0,$G59-SUM(K59)))</x:f>
        <x:v>0</x:v>
      </x:c>
      <x:c r="S59" s="180" t="n">
        <x:f>MAX(0,Q59-R59)</x:f>
        <x:v>0</x:v>
      </x:c>
      <x:c r="T59" s="180" t="n">
        <x:f>Y58</x:f>
        <x:v>0</x:v>
      </x:c>
      <x:c r="U59" s="180" t="n">
        <x:f>IF(T59&lt;=0,0,T59*IFERROR(INDEX(Inputs!$E$15:$E$24,MATCH(3,Inputs!$L$15:$L$24,0)),0)/12)</x:f>
        <x:v>0</x:v>
      </x:c>
      <x:c r="V59" s="180" t="n">
        <x:f>MIN(T59+U59,IF(T59&gt;0,IFERROR(INDEX(Inputs!$H$15:$H$24,MATCH(3,Inputs!$L$15:$L$24,0)),0),0))</x:f>
        <x:v>0</x:v>
      </x:c>
      <x:c r="W59" s="180" t="n">
        <x:f>MAX(0,T59+U59-V59)</x:f>
        <x:v>0</x:v>
      </x:c>
      <x:c r="X59" s="180" t="n">
        <x:f>MIN(W59,MAX(0,$G59-SUM(K59,Q59)))</x:f>
        <x:v>0</x:v>
      </x:c>
      <x:c r="Y59" s="180" t="n">
        <x:f>MAX(0,W59-X59)</x:f>
        <x:v>0</x:v>
      </x:c>
      <x:c r="Z59" s="180" t="n">
        <x:f>AE58</x:f>
        <x:v>0</x:v>
      </x:c>
      <x:c r="AA59" s="180" t="n">
        <x:f>IF(Z59&lt;=0,0,Z59*IFERROR(INDEX(Inputs!$E$15:$E$24,MATCH(4,Inputs!$L$15:$L$24,0)),0)/12)</x:f>
        <x:v>0</x:v>
      </x:c>
      <x:c r="AB59" s="180" t="n">
        <x:f>MIN(Z59+AA59,IF(Z59&gt;0,IFERROR(INDEX(Inputs!$H$15:$H$24,MATCH(4,Inputs!$L$15:$L$24,0)),0),0))</x:f>
        <x:v>0</x:v>
      </x:c>
      <x:c r="AC59" s="180" t="n">
        <x:f>MAX(0,Z59+AA59-AB59)</x:f>
        <x:v>0</x:v>
      </x:c>
      <x:c r="AD59" s="180" t="n">
        <x:f>MIN(AC59,MAX(0,$G59-SUM(K59,Q59,W59)))</x:f>
        <x:v>0</x:v>
      </x:c>
      <x:c r="AE59" s="180" t="n">
        <x:f>MAX(0,AC59-AD59)</x:f>
        <x:v>0</x:v>
      </x:c>
      <x:c r="AF59" s="180" t="n">
        <x:f>AK58</x:f>
        <x:v>0</x:v>
      </x:c>
      <x:c r="AG59" s="180" t="n">
        <x:f>IF(AF59&lt;=0,0,AF59*IFERROR(INDEX(Inputs!$E$15:$E$24,MATCH(5,Inputs!$L$15:$L$24,0)),0)/12)</x:f>
        <x:v>0</x:v>
      </x:c>
      <x:c r="AH59" s="180" t="n">
        <x:f>MIN(AF59+AG59,IF(AF59&gt;0,IFERROR(INDEX(Inputs!$H$15:$H$24,MATCH(5,Inputs!$L$15:$L$24,0)),0),0))</x:f>
        <x:v>0</x:v>
      </x:c>
      <x:c r="AI59" s="180" t="n">
        <x:f>MAX(0,AF59+AG59-AH59)</x:f>
        <x:v>0</x:v>
      </x:c>
      <x:c r="AJ59" s="180" t="n">
        <x:f>MIN(AI59,MAX(0,$G59-SUM(K59,Q59,W59,AC59)))</x:f>
        <x:v>0</x:v>
      </x:c>
      <x:c r="AK59" s="180" t="n">
        <x:f>MAX(0,AI59-AJ59)</x:f>
        <x:v>0</x:v>
      </x:c>
      <x:c r="AL59" s="180" t="n">
        <x:f>AQ58</x:f>
        <x:v>0</x:v>
      </x:c>
      <x:c r="AM59" s="180" t="n">
        <x:f>IF(AL59&lt;=0,0,AL59*IFERROR(INDEX(Inputs!$E$15:$E$24,MATCH(6,Inputs!$L$15:$L$24,0)),0)/12)</x:f>
        <x:v>0</x:v>
      </x:c>
      <x:c r="AN59" s="180" t="n">
        <x:f>MIN(AL59+AM59,IF(AL59&gt;0,IFERROR(INDEX(Inputs!$H$15:$H$24,MATCH(6,Inputs!$L$15:$L$24,0)),0),0))</x:f>
        <x:v>0</x:v>
      </x:c>
      <x:c r="AO59" s="180" t="n">
        <x:f>MAX(0,AL59+AM59-AN59)</x:f>
        <x:v>0</x:v>
      </x:c>
      <x:c r="AP59" s="180" t="n">
        <x:f>MIN(AO59,MAX(0,$G59-SUM(K59,Q59,W59,AC59,AI59)))</x:f>
        <x:v>0</x:v>
      </x:c>
      <x:c r="AQ59" s="180" t="n">
        <x:f>MAX(0,AO59-AP59)</x:f>
        <x:v>0</x:v>
      </x:c>
      <x:c r="AR59" s="180" t="n">
        <x:f>AW58</x:f>
        <x:v>0</x:v>
      </x:c>
      <x:c r="AS59" s="180" t="n">
        <x:f>IF(AR59&lt;=0,0,AR59*IFERROR(INDEX(Inputs!$E$15:$E$24,MATCH(7,Inputs!$L$15:$L$24,0)),0)/12)</x:f>
        <x:v>0</x:v>
      </x:c>
      <x:c r="AT59" s="180" t="n">
        <x:f>MIN(AR59+AS59,IF(AR59&gt;0,IFERROR(INDEX(Inputs!$H$15:$H$24,MATCH(7,Inputs!$L$15:$L$24,0)),0),0))</x:f>
        <x:v>0</x:v>
      </x:c>
      <x:c r="AU59" s="180" t="n">
        <x:f>MAX(0,AR59+AS59-AT59)</x:f>
        <x:v>0</x:v>
      </x:c>
      <x:c r="AV59" s="180" t="n">
        <x:f>MIN(AU59,MAX(0,$G59-SUM(K59,Q59,W59,AC59,AI59,AO59)))</x:f>
        <x:v>0</x:v>
      </x:c>
      <x:c r="AW59" s="180" t="n">
        <x:f>MAX(0,AU59-AV59)</x:f>
        <x:v>0</x:v>
      </x:c>
      <x:c r="AX59" s="180" t="n">
        <x:f>BC58</x:f>
        <x:v>0</x:v>
      </x:c>
      <x:c r="AY59" s="180" t="n">
        <x:f>IF(AX59&lt;=0,0,AX59*IFERROR(INDEX(Inputs!$E$15:$E$24,MATCH(8,Inputs!$L$15:$L$24,0)),0)/12)</x:f>
        <x:v>0</x:v>
      </x:c>
      <x:c r="AZ59" s="180" t="n">
        <x:f>MIN(AX59+AY59,IF(AX59&gt;0,IFERROR(INDEX(Inputs!$H$15:$H$24,MATCH(8,Inputs!$L$15:$L$24,0)),0),0))</x:f>
        <x:v>0</x:v>
      </x:c>
      <x:c r="BA59" s="180" t="n">
        <x:f>MAX(0,AX59+AY59-AZ59)</x:f>
        <x:v>0</x:v>
      </x:c>
      <x:c r="BB59" s="180" t="n">
        <x:f>MIN(BA59,MAX(0,$G59-SUM(K59,Q59,W59,AC59,AI59,AO59,AU59)))</x:f>
        <x:v>0</x:v>
      </x:c>
      <x:c r="BC59" s="180" t="n">
        <x:f>MAX(0,BA59-BB59)</x:f>
        <x:v>0</x:v>
      </x:c>
      <x:c r="BD59" s="180" t="n">
        <x:f>BI58</x:f>
        <x:v>0</x:v>
      </x:c>
      <x:c r="BE59" s="180" t="n">
        <x:f>IF(BD59&lt;=0,0,BD59*IFERROR(INDEX(Inputs!$E$15:$E$24,MATCH(9,Inputs!$L$15:$L$24,0)),0)/12)</x:f>
        <x:v>0</x:v>
      </x:c>
      <x:c r="BF59" s="180" t="n">
        <x:f>MIN(BD59+BE59,IF(BD59&gt;0,IFERROR(INDEX(Inputs!$H$15:$H$24,MATCH(9,Inputs!$L$15:$L$24,0)),0),0))</x:f>
        <x:v>0</x:v>
      </x:c>
      <x:c r="BG59" s="180" t="n">
        <x:f>MAX(0,BD59+BE59-BF59)</x:f>
        <x:v>0</x:v>
      </x:c>
      <x:c r="BH59" s="180" t="n">
        <x:f>MIN(BG59,MAX(0,$G59-SUM(K59,Q59,W59,AC59,AI59,AO59,AU59,BA59)))</x:f>
        <x:v>0</x:v>
      </x:c>
      <x:c r="BI59" s="180" t="n">
        <x:f>MAX(0,BG59-BH59)</x:f>
        <x:v>0</x:v>
      </x:c>
      <x:c r="BJ59" s="180" t="n">
        <x:f>BO58</x:f>
        <x:v>0</x:v>
      </x:c>
      <x:c r="BK59" s="180" t="n">
        <x:f>IF(BJ59&lt;=0,0,BJ59*IFERROR(INDEX(Inputs!$E$15:$E$24,MATCH(10,Inputs!$L$15:$L$24,0)),0)/12)</x:f>
        <x:v>0</x:v>
      </x:c>
      <x:c r="BL59" s="180" t="n">
        <x:f>MIN(BJ59+BK59,IF(BJ59&gt;0,IFERROR(INDEX(Inputs!$H$15:$H$24,MATCH(10,Inputs!$L$15:$L$24,0)),0),0))</x:f>
        <x:v>0</x:v>
      </x:c>
      <x:c r="BM59" s="180" t="n">
        <x:f>MAX(0,BJ59+BK59-BL59)</x:f>
        <x:v>0</x:v>
      </x:c>
      <x:c r="BN59" s="180" t="n">
        <x:f>MIN(BM59,MAX(0,$G59-SUM(K59,Q59,W59,AC59,AI59,AO59,AU59,BA59,BG59)))</x:f>
        <x:v>0</x:v>
      </x:c>
      <x:c r="BO59" s="192" t="n">
        <x:f>MAX(0,BM59-BN59)</x:f>
        <x:v>0</x:v>
      </x:c>
    </x:row>
    <x:row r="60">
      <x:c r="A60" s="191" t="n">
        <x:f>53</x:f>
        <x:v>53</x:v>
      </x:c>
      <x:c r="B60" s="178" t="n">
        <x:f>EDATE(Inputs!$B$4,A60-1)</x:f>
        <x:v>47802</x:v>
      </x:c>
      <x:c r="C60" s="182" t="n">
        <x:f>SUM(H60,N60,T60,Z60,AF60,AL60,AR60,AX60,BD60,BJ60)</x:f>
        <x:v>0</x:v>
      </x:c>
      <x:c r="D60" s="182" t="n">
        <x:f>SUM(I60,O60,U60,AA60,AG60,AM60,AS60,AY60,BE60,BK60)</x:f>
        <x:v>0</x:v>
      </x:c>
      <x:c r="E60" s="182" t="n">
        <x:f>SUM(J60,P60,V60,AB60,AH60,AN60,AT60,AZ60,BF60,BL60)+SUM(L60,R60,X60,AD60,AJ60,AP60,AV60,BB60,BH60,BN60)</x:f>
        <x:v>0</x:v>
      </x:c>
      <x:c r="F60" s="182" t="n">
        <x:f>SUM(M60,S60,Y60,AE60,AK60,AQ60,AW60,BC60,BI60,BO60)</x:f>
        <x:v>0</x:v>
      </x:c>
      <x:c r="G60" s="182" t="n">
        <x:f>MAX(0,Inputs!$B$12-SUM(J60,P60,V60,AB60,AH60,AN60,AT60,AZ60,BF60,BL60))</x:f>
        <x:v>1150</x:v>
      </x:c>
      <x:c r="H60" s="180" t="n">
        <x:f>M59</x:f>
        <x:v>0</x:v>
      </x:c>
      <x:c r="I60" s="180" t="n">
        <x:f>IF(H60&lt;=0,0,H60*IFERROR(INDEX(Inputs!$E$15:$E$24,MATCH(1,Inputs!$L$15:$L$24,0)),0)/12)</x:f>
        <x:v>0</x:v>
      </x:c>
      <x:c r="J60" s="180" t="n">
        <x:f>MIN(H60+I60,IF(H60&gt;0,IFERROR(INDEX(Inputs!$H$15:$H$24,MATCH(1,Inputs!$L$15:$L$24,0)),0),0))</x:f>
        <x:v>0</x:v>
      </x:c>
      <x:c r="K60" s="180" t="n">
        <x:f>MAX(0,H60+I60-J60)</x:f>
        <x:v>0</x:v>
      </x:c>
      <x:c r="L60" s="180" t="n">
        <x:f>MIN(K60,MAX(0,$G60-0))</x:f>
        <x:v>0</x:v>
      </x:c>
      <x:c r="M60" s="180" t="n">
        <x:f>MAX(0,K60-L60)</x:f>
        <x:v>0</x:v>
      </x:c>
      <x:c r="N60" s="180" t="n">
        <x:f>S59</x:f>
        <x:v>0</x:v>
      </x:c>
      <x:c r="O60" s="180" t="n">
        <x:f>IF(N60&lt;=0,0,N60*IFERROR(INDEX(Inputs!$E$15:$E$24,MATCH(2,Inputs!$L$15:$L$24,0)),0)/12)</x:f>
        <x:v>0</x:v>
      </x:c>
      <x:c r="P60" s="180" t="n">
        <x:f>MIN(N60+O60,IF(N60&gt;0,IFERROR(INDEX(Inputs!$H$15:$H$24,MATCH(2,Inputs!$L$15:$L$24,0)),0),0))</x:f>
        <x:v>0</x:v>
      </x:c>
      <x:c r="Q60" s="180" t="n">
        <x:f>MAX(0,N60+O60-P60)</x:f>
        <x:v>0</x:v>
      </x:c>
      <x:c r="R60" s="180" t="n">
        <x:f>MIN(Q60,MAX(0,$G60-SUM(K60)))</x:f>
        <x:v>0</x:v>
      </x:c>
      <x:c r="S60" s="180" t="n">
        <x:f>MAX(0,Q60-R60)</x:f>
        <x:v>0</x:v>
      </x:c>
      <x:c r="T60" s="180" t="n">
        <x:f>Y59</x:f>
        <x:v>0</x:v>
      </x:c>
      <x:c r="U60" s="180" t="n">
        <x:f>IF(T60&lt;=0,0,T60*IFERROR(INDEX(Inputs!$E$15:$E$24,MATCH(3,Inputs!$L$15:$L$24,0)),0)/12)</x:f>
        <x:v>0</x:v>
      </x:c>
      <x:c r="V60" s="180" t="n">
        <x:f>MIN(T60+U60,IF(T60&gt;0,IFERROR(INDEX(Inputs!$H$15:$H$24,MATCH(3,Inputs!$L$15:$L$24,0)),0),0))</x:f>
        <x:v>0</x:v>
      </x:c>
      <x:c r="W60" s="180" t="n">
        <x:f>MAX(0,T60+U60-V60)</x:f>
        <x:v>0</x:v>
      </x:c>
      <x:c r="X60" s="180" t="n">
        <x:f>MIN(W60,MAX(0,$G60-SUM(K60,Q60)))</x:f>
        <x:v>0</x:v>
      </x:c>
      <x:c r="Y60" s="180" t="n">
        <x:f>MAX(0,W60-X60)</x:f>
        <x:v>0</x:v>
      </x:c>
      <x:c r="Z60" s="180" t="n">
        <x:f>AE59</x:f>
        <x:v>0</x:v>
      </x:c>
      <x:c r="AA60" s="180" t="n">
        <x:f>IF(Z60&lt;=0,0,Z60*IFERROR(INDEX(Inputs!$E$15:$E$24,MATCH(4,Inputs!$L$15:$L$24,0)),0)/12)</x:f>
        <x:v>0</x:v>
      </x:c>
      <x:c r="AB60" s="180" t="n">
        <x:f>MIN(Z60+AA60,IF(Z60&gt;0,IFERROR(INDEX(Inputs!$H$15:$H$24,MATCH(4,Inputs!$L$15:$L$24,0)),0),0))</x:f>
        <x:v>0</x:v>
      </x:c>
      <x:c r="AC60" s="180" t="n">
        <x:f>MAX(0,Z60+AA60-AB60)</x:f>
        <x:v>0</x:v>
      </x:c>
      <x:c r="AD60" s="180" t="n">
        <x:f>MIN(AC60,MAX(0,$G60-SUM(K60,Q60,W60)))</x:f>
        <x:v>0</x:v>
      </x:c>
      <x:c r="AE60" s="180" t="n">
        <x:f>MAX(0,AC60-AD60)</x:f>
        <x:v>0</x:v>
      </x:c>
      <x:c r="AF60" s="180" t="n">
        <x:f>AK59</x:f>
        <x:v>0</x:v>
      </x:c>
      <x:c r="AG60" s="180" t="n">
        <x:f>IF(AF60&lt;=0,0,AF60*IFERROR(INDEX(Inputs!$E$15:$E$24,MATCH(5,Inputs!$L$15:$L$24,0)),0)/12)</x:f>
        <x:v>0</x:v>
      </x:c>
      <x:c r="AH60" s="180" t="n">
        <x:f>MIN(AF60+AG60,IF(AF60&gt;0,IFERROR(INDEX(Inputs!$H$15:$H$24,MATCH(5,Inputs!$L$15:$L$24,0)),0),0))</x:f>
        <x:v>0</x:v>
      </x:c>
      <x:c r="AI60" s="180" t="n">
        <x:f>MAX(0,AF60+AG60-AH60)</x:f>
        <x:v>0</x:v>
      </x:c>
      <x:c r="AJ60" s="180" t="n">
        <x:f>MIN(AI60,MAX(0,$G60-SUM(K60,Q60,W60,AC60)))</x:f>
        <x:v>0</x:v>
      </x:c>
      <x:c r="AK60" s="180" t="n">
        <x:f>MAX(0,AI60-AJ60)</x:f>
        <x:v>0</x:v>
      </x:c>
      <x:c r="AL60" s="180" t="n">
        <x:f>AQ59</x:f>
        <x:v>0</x:v>
      </x:c>
      <x:c r="AM60" s="180" t="n">
        <x:f>IF(AL60&lt;=0,0,AL60*IFERROR(INDEX(Inputs!$E$15:$E$24,MATCH(6,Inputs!$L$15:$L$24,0)),0)/12)</x:f>
        <x:v>0</x:v>
      </x:c>
      <x:c r="AN60" s="180" t="n">
        <x:f>MIN(AL60+AM60,IF(AL60&gt;0,IFERROR(INDEX(Inputs!$H$15:$H$24,MATCH(6,Inputs!$L$15:$L$24,0)),0),0))</x:f>
        <x:v>0</x:v>
      </x:c>
      <x:c r="AO60" s="180" t="n">
        <x:f>MAX(0,AL60+AM60-AN60)</x:f>
        <x:v>0</x:v>
      </x:c>
      <x:c r="AP60" s="180" t="n">
        <x:f>MIN(AO60,MAX(0,$G60-SUM(K60,Q60,W60,AC60,AI60)))</x:f>
        <x:v>0</x:v>
      </x:c>
      <x:c r="AQ60" s="180" t="n">
        <x:f>MAX(0,AO60-AP60)</x:f>
        <x:v>0</x:v>
      </x:c>
      <x:c r="AR60" s="180" t="n">
        <x:f>AW59</x:f>
        <x:v>0</x:v>
      </x:c>
      <x:c r="AS60" s="180" t="n">
        <x:f>IF(AR60&lt;=0,0,AR60*IFERROR(INDEX(Inputs!$E$15:$E$24,MATCH(7,Inputs!$L$15:$L$24,0)),0)/12)</x:f>
        <x:v>0</x:v>
      </x:c>
      <x:c r="AT60" s="180" t="n">
        <x:f>MIN(AR60+AS60,IF(AR60&gt;0,IFERROR(INDEX(Inputs!$H$15:$H$24,MATCH(7,Inputs!$L$15:$L$24,0)),0),0))</x:f>
        <x:v>0</x:v>
      </x:c>
      <x:c r="AU60" s="180" t="n">
        <x:f>MAX(0,AR60+AS60-AT60)</x:f>
        <x:v>0</x:v>
      </x:c>
      <x:c r="AV60" s="180" t="n">
        <x:f>MIN(AU60,MAX(0,$G60-SUM(K60,Q60,W60,AC60,AI60,AO60)))</x:f>
        <x:v>0</x:v>
      </x:c>
      <x:c r="AW60" s="180" t="n">
        <x:f>MAX(0,AU60-AV60)</x:f>
        <x:v>0</x:v>
      </x:c>
      <x:c r="AX60" s="180" t="n">
        <x:f>BC59</x:f>
        <x:v>0</x:v>
      </x:c>
      <x:c r="AY60" s="180" t="n">
        <x:f>IF(AX60&lt;=0,0,AX60*IFERROR(INDEX(Inputs!$E$15:$E$24,MATCH(8,Inputs!$L$15:$L$24,0)),0)/12)</x:f>
        <x:v>0</x:v>
      </x:c>
      <x:c r="AZ60" s="180" t="n">
        <x:f>MIN(AX60+AY60,IF(AX60&gt;0,IFERROR(INDEX(Inputs!$H$15:$H$24,MATCH(8,Inputs!$L$15:$L$24,0)),0),0))</x:f>
        <x:v>0</x:v>
      </x:c>
      <x:c r="BA60" s="180" t="n">
        <x:f>MAX(0,AX60+AY60-AZ60)</x:f>
        <x:v>0</x:v>
      </x:c>
      <x:c r="BB60" s="180" t="n">
        <x:f>MIN(BA60,MAX(0,$G60-SUM(K60,Q60,W60,AC60,AI60,AO60,AU60)))</x:f>
        <x:v>0</x:v>
      </x:c>
      <x:c r="BC60" s="180" t="n">
        <x:f>MAX(0,BA60-BB60)</x:f>
        <x:v>0</x:v>
      </x:c>
      <x:c r="BD60" s="180" t="n">
        <x:f>BI59</x:f>
        <x:v>0</x:v>
      </x:c>
      <x:c r="BE60" s="180" t="n">
        <x:f>IF(BD60&lt;=0,0,BD60*IFERROR(INDEX(Inputs!$E$15:$E$24,MATCH(9,Inputs!$L$15:$L$24,0)),0)/12)</x:f>
        <x:v>0</x:v>
      </x:c>
      <x:c r="BF60" s="180" t="n">
        <x:f>MIN(BD60+BE60,IF(BD60&gt;0,IFERROR(INDEX(Inputs!$H$15:$H$24,MATCH(9,Inputs!$L$15:$L$24,0)),0),0))</x:f>
        <x:v>0</x:v>
      </x:c>
      <x:c r="BG60" s="180" t="n">
        <x:f>MAX(0,BD60+BE60-BF60)</x:f>
        <x:v>0</x:v>
      </x:c>
      <x:c r="BH60" s="180" t="n">
        <x:f>MIN(BG60,MAX(0,$G60-SUM(K60,Q60,W60,AC60,AI60,AO60,AU60,BA60)))</x:f>
        <x:v>0</x:v>
      </x:c>
      <x:c r="BI60" s="180" t="n">
        <x:f>MAX(0,BG60-BH60)</x:f>
        <x:v>0</x:v>
      </x:c>
      <x:c r="BJ60" s="180" t="n">
        <x:f>BO59</x:f>
        <x:v>0</x:v>
      </x:c>
      <x:c r="BK60" s="180" t="n">
        <x:f>IF(BJ60&lt;=0,0,BJ60*IFERROR(INDEX(Inputs!$E$15:$E$24,MATCH(10,Inputs!$L$15:$L$24,0)),0)/12)</x:f>
        <x:v>0</x:v>
      </x:c>
      <x:c r="BL60" s="180" t="n">
        <x:f>MIN(BJ60+BK60,IF(BJ60&gt;0,IFERROR(INDEX(Inputs!$H$15:$H$24,MATCH(10,Inputs!$L$15:$L$24,0)),0),0))</x:f>
        <x:v>0</x:v>
      </x:c>
      <x:c r="BM60" s="180" t="n">
        <x:f>MAX(0,BJ60+BK60-BL60)</x:f>
        <x:v>0</x:v>
      </x:c>
      <x:c r="BN60" s="180" t="n">
        <x:f>MIN(BM60,MAX(0,$G60-SUM(K60,Q60,W60,AC60,AI60,AO60,AU60,BA60,BG60)))</x:f>
        <x:v>0</x:v>
      </x:c>
      <x:c r="BO60" s="192" t="n">
        <x:f>MAX(0,BM60-BN60)</x:f>
        <x:v>0</x:v>
      </x:c>
    </x:row>
    <x:row r="61">
      <x:c r="A61" s="191" t="n">
        <x:f>54</x:f>
        <x:v>54</x:v>
      </x:c>
      <x:c r="B61" s="178" t="n">
        <x:f>EDATE(Inputs!$B$4,A61-1)</x:f>
        <x:v>47832</x:v>
      </x:c>
      <x:c r="C61" s="182" t="n">
        <x:f>SUM(H61,N61,T61,Z61,AF61,AL61,AR61,AX61,BD61,BJ61)</x:f>
        <x:v>0</x:v>
      </x:c>
      <x:c r="D61" s="182" t="n">
        <x:f>SUM(I61,O61,U61,AA61,AG61,AM61,AS61,AY61,BE61,BK61)</x:f>
        <x:v>0</x:v>
      </x:c>
      <x:c r="E61" s="182" t="n">
        <x:f>SUM(J61,P61,V61,AB61,AH61,AN61,AT61,AZ61,BF61,BL61)+SUM(L61,R61,X61,AD61,AJ61,AP61,AV61,BB61,BH61,BN61)</x:f>
        <x:v>0</x:v>
      </x:c>
      <x:c r="F61" s="182" t="n">
        <x:f>SUM(M61,S61,Y61,AE61,AK61,AQ61,AW61,BC61,BI61,BO61)</x:f>
        <x:v>0</x:v>
      </x:c>
      <x:c r="G61" s="182" t="n">
        <x:f>MAX(0,Inputs!$B$12-SUM(J61,P61,V61,AB61,AH61,AN61,AT61,AZ61,BF61,BL61))</x:f>
        <x:v>1150</x:v>
      </x:c>
      <x:c r="H61" s="180" t="n">
        <x:f>M60</x:f>
        <x:v>0</x:v>
      </x:c>
      <x:c r="I61" s="180" t="n">
        <x:f>IF(H61&lt;=0,0,H61*IFERROR(INDEX(Inputs!$E$15:$E$24,MATCH(1,Inputs!$L$15:$L$24,0)),0)/12)</x:f>
        <x:v>0</x:v>
      </x:c>
      <x:c r="J61" s="180" t="n">
        <x:f>MIN(H61+I61,IF(H61&gt;0,IFERROR(INDEX(Inputs!$H$15:$H$24,MATCH(1,Inputs!$L$15:$L$24,0)),0),0))</x:f>
        <x:v>0</x:v>
      </x:c>
      <x:c r="K61" s="180" t="n">
        <x:f>MAX(0,H61+I61-J61)</x:f>
        <x:v>0</x:v>
      </x:c>
      <x:c r="L61" s="180" t="n">
        <x:f>MIN(K61,MAX(0,$G61-0))</x:f>
        <x:v>0</x:v>
      </x:c>
      <x:c r="M61" s="180" t="n">
        <x:f>MAX(0,K61-L61)</x:f>
        <x:v>0</x:v>
      </x:c>
      <x:c r="N61" s="180" t="n">
        <x:f>S60</x:f>
        <x:v>0</x:v>
      </x:c>
      <x:c r="O61" s="180" t="n">
        <x:f>IF(N61&lt;=0,0,N61*IFERROR(INDEX(Inputs!$E$15:$E$24,MATCH(2,Inputs!$L$15:$L$24,0)),0)/12)</x:f>
        <x:v>0</x:v>
      </x:c>
      <x:c r="P61" s="180" t="n">
        <x:f>MIN(N61+O61,IF(N61&gt;0,IFERROR(INDEX(Inputs!$H$15:$H$24,MATCH(2,Inputs!$L$15:$L$24,0)),0),0))</x:f>
        <x:v>0</x:v>
      </x:c>
      <x:c r="Q61" s="180" t="n">
        <x:f>MAX(0,N61+O61-P61)</x:f>
        <x:v>0</x:v>
      </x:c>
      <x:c r="R61" s="180" t="n">
        <x:f>MIN(Q61,MAX(0,$G61-SUM(K61)))</x:f>
        <x:v>0</x:v>
      </x:c>
      <x:c r="S61" s="180" t="n">
        <x:f>MAX(0,Q61-R61)</x:f>
        <x:v>0</x:v>
      </x:c>
      <x:c r="T61" s="180" t="n">
        <x:f>Y60</x:f>
        <x:v>0</x:v>
      </x:c>
      <x:c r="U61" s="180" t="n">
        <x:f>IF(T61&lt;=0,0,T61*IFERROR(INDEX(Inputs!$E$15:$E$24,MATCH(3,Inputs!$L$15:$L$24,0)),0)/12)</x:f>
        <x:v>0</x:v>
      </x:c>
      <x:c r="V61" s="180" t="n">
        <x:f>MIN(T61+U61,IF(T61&gt;0,IFERROR(INDEX(Inputs!$H$15:$H$24,MATCH(3,Inputs!$L$15:$L$24,0)),0),0))</x:f>
        <x:v>0</x:v>
      </x:c>
      <x:c r="W61" s="180" t="n">
        <x:f>MAX(0,T61+U61-V61)</x:f>
        <x:v>0</x:v>
      </x:c>
      <x:c r="X61" s="180" t="n">
        <x:f>MIN(W61,MAX(0,$G61-SUM(K61,Q61)))</x:f>
        <x:v>0</x:v>
      </x:c>
      <x:c r="Y61" s="180" t="n">
        <x:f>MAX(0,W61-X61)</x:f>
        <x:v>0</x:v>
      </x:c>
      <x:c r="Z61" s="180" t="n">
        <x:f>AE60</x:f>
        <x:v>0</x:v>
      </x:c>
      <x:c r="AA61" s="180" t="n">
        <x:f>IF(Z61&lt;=0,0,Z61*IFERROR(INDEX(Inputs!$E$15:$E$24,MATCH(4,Inputs!$L$15:$L$24,0)),0)/12)</x:f>
        <x:v>0</x:v>
      </x:c>
      <x:c r="AB61" s="180" t="n">
        <x:f>MIN(Z61+AA61,IF(Z61&gt;0,IFERROR(INDEX(Inputs!$H$15:$H$24,MATCH(4,Inputs!$L$15:$L$24,0)),0),0))</x:f>
        <x:v>0</x:v>
      </x:c>
      <x:c r="AC61" s="180" t="n">
        <x:f>MAX(0,Z61+AA61-AB61)</x:f>
        <x:v>0</x:v>
      </x:c>
      <x:c r="AD61" s="180" t="n">
        <x:f>MIN(AC61,MAX(0,$G61-SUM(K61,Q61,W61)))</x:f>
        <x:v>0</x:v>
      </x:c>
      <x:c r="AE61" s="180" t="n">
        <x:f>MAX(0,AC61-AD61)</x:f>
        <x:v>0</x:v>
      </x:c>
      <x:c r="AF61" s="180" t="n">
        <x:f>AK60</x:f>
        <x:v>0</x:v>
      </x:c>
      <x:c r="AG61" s="180" t="n">
        <x:f>IF(AF61&lt;=0,0,AF61*IFERROR(INDEX(Inputs!$E$15:$E$24,MATCH(5,Inputs!$L$15:$L$24,0)),0)/12)</x:f>
        <x:v>0</x:v>
      </x:c>
      <x:c r="AH61" s="180" t="n">
        <x:f>MIN(AF61+AG61,IF(AF61&gt;0,IFERROR(INDEX(Inputs!$H$15:$H$24,MATCH(5,Inputs!$L$15:$L$24,0)),0),0))</x:f>
        <x:v>0</x:v>
      </x:c>
      <x:c r="AI61" s="180" t="n">
        <x:f>MAX(0,AF61+AG61-AH61)</x:f>
        <x:v>0</x:v>
      </x:c>
      <x:c r="AJ61" s="180" t="n">
        <x:f>MIN(AI61,MAX(0,$G61-SUM(K61,Q61,W61,AC61)))</x:f>
        <x:v>0</x:v>
      </x:c>
      <x:c r="AK61" s="180" t="n">
        <x:f>MAX(0,AI61-AJ61)</x:f>
        <x:v>0</x:v>
      </x:c>
      <x:c r="AL61" s="180" t="n">
        <x:f>AQ60</x:f>
        <x:v>0</x:v>
      </x:c>
      <x:c r="AM61" s="180" t="n">
        <x:f>IF(AL61&lt;=0,0,AL61*IFERROR(INDEX(Inputs!$E$15:$E$24,MATCH(6,Inputs!$L$15:$L$24,0)),0)/12)</x:f>
        <x:v>0</x:v>
      </x:c>
      <x:c r="AN61" s="180" t="n">
        <x:f>MIN(AL61+AM61,IF(AL61&gt;0,IFERROR(INDEX(Inputs!$H$15:$H$24,MATCH(6,Inputs!$L$15:$L$24,0)),0),0))</x:f>
        <x:v>0</x:v>
      </x:c>
      <x:c r="AO61" s="180" t="n">
        <x:f>MAX(0,AL61+AM61-AN61)</x:f>
        <x:v>0</x:v>
      </x:c>
      <x:c r="AP61" s="180" t="n">
        <x:f>MIN(AO61,MAX(0,$G61-SUM(K61,Q61,W61,AC61,AI61)))</x:f>
        <x:v>0</x:v>
      </x:c>
      <x:c r="AQ61" s="180" t="n">
        <x:f>MAX(0,AO61-AP61)</x:f>
        <x:v>0</x:v>
      </x:c>
      <x:c r="AR61" s="180" t="n">
        <x:f>AW60</x:f>
        <x:v>0</x:v>
      </x:c>
      <x:c r="AS61" s="180" t="n">
        <x:f>IF(AR61&lt;=0,0,AR61*IFERROR(INDEX(Inputs!$E$15:$E$24,MATCH(7,Inputs!$L$15:$L$24,0)),0)/12)</x:f>
        <x:v>0</x:v>
      </x:c>
      <x:c r="AT61" s="180" t="n">
        <x:f>MIN(AR61+AS61,IF(AR61&gt;0,IFERROR(INDEX(Inputs!$H$15:$H$24,MATCH(7,Inputs!$L$15:$L$24,0)),0),0))</x:f>
        <x:v>0</x:v>
      </x:c>
      <x:c r="AU61" s="180" t="n">
        <x:f>MAX(0,AR61+AS61-AT61)</x:f>
        <x:v>0</x:v>
      </x:c>
      <x:c r="AV61" s="180" t="n">
        <x:f>MIN(AU61,MAX(0,$G61-SUM(K61,Q61,W61,AC61,AI61,AO61)))</x:f>
        <x:v>0</x:v>
      </x:c>
      <x:c r="AW61" s="180" t="n">
        <x:f>MAX(0,AU61-AV61)</x:f>
        <x:v>0</x:v>
      </x:c>
      <x:c r="AX61" s="180" t="n">
        <x:f>BC60</x:f>
        <x:v>0</x:v>
      </x:c>
      <x:c r="AY61" s="180" t="n">
        <x:f>IF(AX61&lt;=0,0,AX61*IFERROR(INDEX(Inputs!$E$15:$E$24,MATCH(8,Inputs!$L$15:$L$24,0)),0)/12)</x:f>
        <x:v>0</x:v>
      </x:c>
      <x:c r="AZ61" s="180" t="n">
        <x:f>MIN(AX61+AY61,IF(AX61&gt;0,IFERROR(INDEX(Inputs!$H$15:$H$24,MATCH(8,Inputs!$L$15:$L$24,0)),0),0))</x:f>
        <x:v>0</x:v>
      </x:c>
      <x:c r="BA61" s="180" t="n">
        <x:f>MAX(0,AX61+AY61-AZ61)</x:f>
        <x:v>0</x:v>
      </x:c>
      <x:c r="BB61" s="180" t="n">
        <x:f>MIN(BA61,MAX(0,$G61-SUM(K61,Q61,W61,AC61,AI61,AO61,AU61)))</x:f>
        <x:v>0</x:v>
      </x:c>
      <x:c r="BC61" s="180" t="n">
        <x:f>MAX(0,BA61-BB61)</x:f>
        <x:v>0</x:v>
      </x:c>
      <x:c r="BD61" s="180" t="n">
        <x:f>BI60</x:f>
        <x:v>0</x:v>
      </x:c>
      <x:c r="BE61" s="180" t="n">
        <x:f>IF(BD61&lt;=0,0,BD61*IFERROR(INDEX(Inputs!$E$15:$E$24,MATCH(9,Inputs!$L$15:$L$24,0)),0)/12)</x:f>
        <x:v>0</x:v>
      </x:c>
      <x:c r="BF61" s="180" t="n">
        <x:f>MIN(BD61+BE61,IF(BD61&gt;0,IFERROR(INDEX(Inputs!$H$15:$H$24,MATCH(9,Inputs!$L$15:$L$24,0)),0),0))</x:f>
        <x:v>0</x:v>
      </x:c>
      <x:c r="BG61" s="180" t="n">
        <x:f>MAX(0,BD61+BE61-BF61)</x:f>
        <x:v>0</x:v>
      </x:c>
      <x:c r="BH61" s="180" t="n">
        <x:f>MIN(BG61,MAX(0,$G61-SUM(K61,Q61,W61,AC61,AI61,AO61,AU61,BA61)))</x:f>
        <x:v>0</x:v>
      </x:c>
      <x:c r="BI61" s="180" t="n">
        <x:f>MAX(0,BG61-BH61)</x:f>
        <x:v>0</x:v>
      </x:c>
      <x:c r="BJ61" s="180" t="n">
        <x:f>BO60</x:f>
        <x:v>0</x:v>
      </x:c>
      <x:c r="BK61" s="180" t="n">
        <x:f>IF(BJ61&lt;=0,0,BJ61*IFERROR(INDEX(Inputs!$E$15:$E$24,MATCH(10,Inputs!$L$15:$L$24,0)),0)/12)</x:f>
        <x:v>0</x:v>
      </x:c>
      <x:c r="BL61" s="180" t="n">
        <x:f>MIN(BJ61+BK61,IF(BJ61&gt;0,IFERROR(INDEX(Inputs!$H$15:$H$24,MATCH(10,Inputs!$L$15:$L$24,0)),0),0))</x:f>
        <x:v>0</x:v>
      </x:c>
      <x:c r="BM61" s="180" t="n">
        <x:f>MAX(0,BJ61+BK61-BL61)</x:f>
        <x:v>0</x:v>
      </x:c>
      <x:c r="BN61" s="180" t="n">
        <x:f>MIN(BM61,MAX(0,$G61-SUM(K61,Q61,W61,AC61,AI61,AO61,AU61,BA61,BG61)))</x:f>
        <x:v>0</x:v>
      </x:c>
      <x:c r="BO61" s="192" t="n">
        <x:f>MAX(0,BM61-BN61)</x:f>
        <x:v>0</x:v>
      </x:c>
    </x:row>
    <x:row r="62">
      <x:c r="A62" s="191" t="n">
        <x:f>55</x:f>
        <x:v>55</x:v>
      </x:c>
      <x:c r="B62" s="178" t="n">
        <x:f>EDATE(Inputs!$B$4,A62-1)</x:f>
        <x:v>47863</x:v>
      </x:c>
      <x:c r="C62" s="182" t="n">
        <x:f>SUM(H62,N62,T62,Z62,AF62,AL62,AR62,AX62,BD62,BJ62)</x:f>
        <x:v>0</x:v>
      </x:c>
      <x:c r="D62" s="182" t="n">
        <x:f>SUM(I62,O62,U62,AA62,AG62,AM62,AS62,AY62,BE62,BK62)</x:f>
        <x:v>0</x:v>
      </x:c>
      <x:c r="E62" s="182" t="n">
        <x:f>SUM(J62,P62,V62,AB62,AH62,AN62,AT62,AZ62,BF62,BL62)+SUM(L62,R62,X62,AD62,AJ62,AP62,AV62,BB62,BH62,BN62)</x:f>
        <x:v>0</x:v>
      </x:c>
      <x:c r="F62" s="182" t="n">
        <x:f>SUM(M62,S62,Y62,AE62,AK62,AQ62,AW62,BC62,BI62,BO62)</x:f>
        <x:v>0</x:v>
      </x:c>
      <x:c r="G62" s="182" t="n">
        <x:f>MAX(0,Inputs!$B$12-SUM(J62,P62,V62,AB62,AH62,AN62,AT62,AZ62,BF62,BL62))</x:f>
        <x:v>1150</x:v>
      </x:c>
      <x:c r="H62" s="180" t="n">
        <x:f>M61</x:f>
        <x:v>0</x:v>
      </x:c>
      <x:c r="I62" s="180" t="n">
        <x:f>IF(H62&lt;=0,0,H62*IFERROR(INDEX(Inputs!$E$15:$E$24,MATCH(1,Inputs!$L$15:$L$24,0)),0)/12)</x:f>
        <x:v>0</x:v>
      </x:c>
      <x:c r="J62" s="180" t="n">
        <x:f>MIN(H62+I62,IF(H62&gt;0,IFERROR(INDEX(Inputs!$H$15:$H$24,MATCH(1,Inputs!$L$15:$L$24,0)),0),0))</x:f>
        <x:v>0</x:v>
      </x:c>
      <x:c r="K62" s="180" t="n">
        <x:f>MAX(0,H62+I62-J62)</x:f>
        <x:v>0</x:v>
      </x:c>
      <x:c r="L62" s="180" t="n">
        <x:f>MIN(K62,MAX(0,$G62-0))</x:f>
        <x:v>0</x:v>
      </x:c>
      <x:c r="M62" s="180" t="n">
        <x:f>MAX(0,K62-L62)</x:f>
        <x:v>0</x:v>
      </x:c>
      <x:c r="N62" s="180" t="n">
        <x:f>S61</x:f>
        <x:v>0</x:v>
      </x:c>
      <x:c r="O62" s="180" t="n">
        <x:f>IF(N62&lt;=0,0,N62*IFERROR(INDEX(Inputs!$E$15:$E$24,MATCH(2,Inputs!$L$15:$L$24,0)),0)/12)</x:f>
        <x:v>0</x:v>
      </x:c>
      <x:c r="P62" s="180" t="n">
        <x:f>MIN(N62+O62,IF(N62&gt;0,IFERROR(INDEX(Inputs!$H$15:$H$24,MATCH(2,Inputs!$L$15:$L$24,0)),0),0))</x:f>
        <x:v>0</x:v>
      </x:c>
      <x:c r="Q62" s="180" t="n">
        <x:f>MAX(0,N62+O62-P62)</x:f>
        <x:v>0</x:v>
      </x:c>
      <x:c r="R62" s="180" t="n">
        <x:f>MIN(Q62,MAX(0,$G62-SUM(K62)))</x:f>
        <x:v>0</x:v>
      </x:c>
      <x:c r="S62" s="180" t="n">
        <x:f>MAX(0,Q62-R62)</x:f>
        <x:v>0</x:v>
      </x:c>
      <x:c r="T62" s="180" t="n">
        <x:f>Y61</x:f>
        <x:v>0</x:v>
      </x:c>
      <x:c r="U62" s="180" t="n">
        <x:f>IF(T62&lt;=0,0,T62*IFERROR(INDEX(Inputs!$E$15:$E$24,MATCH(3,Inputs!$L$15:$L$24,0)),0)/12)</x:f>
        <x:v>0</x:v>
      </x:c>
      <x:c r="V62" s="180" t="n">
        <x:f>MIN(T62+U62,IF(T62&gt;0,IFERROR(INDEX(Inputs!$H$15:$H$24,MATCH(3,Inputs!$L$15:$L$24,0)),0),0))</x:f>
        <x:v>0</x:v>
      </x:c>
      <x:c r="W62" s="180" t="n">
        <x:f>MAX(0,T62+U62-V62)</x:f>
        <x:v>0</x:v>
      </x:c>
      <x:c r="X62" s="180" t="n">
        <x:f>MIN(W62,MAX(0,$G62-SUM(K62,Q62)))</x:f>
        <x:v>0</x:v>
      </x:c>
      <x:c r="Y62" s="180" t="n">
        <x:f>MAX(0,W62-X62)</x:f>
        <x:v>0</x:v>
      </x:c>
      <x:c r="Z62" s="180" t="n">
        <x:f>AE61</x:f>
        <x:v>0</x:v>
      </x:c>
      <x:c r="AA62" s="180" t="n">
        <x:f>IF(Z62&lt;=0,0,Z62*IFERROR(INDEX(Inputs!$E$15:$E$24,MATCH(4,Inputs!$L$15:$L$24,0)),0)/12)</x:f>
        <x:v>0</x:v>
      </x:c>
      <x:c r="AB62" s="180" t="n">
        <x:f>MIN(Z62+AA62,IF(Z62&gt;0,IFERROR(INDEX(Inputs!$H$15:$H$24,MATCH(4,Inputs!$L$15:$L$24,0)),0),0))</x:f>
        <x:v>0</x:v>
      </x:c>
      <x:c r="AC62" s="180" t="n">
        <x:f>MAX(0,Z62+AA62-AB62)</x:f>
        <x:v>0</x:v>
      </x:c>
      <x:c r="AD62" s="180" t="n">
        <x:f>MIN(AC62,MAX(0,$G62-SUM(K62,Q62,W62)))</x:f>
        <x:v>0</x:v>
      </x:c>
      <x:c r="AE62" s="180" t="n">
        <x:f>MAX(0,AC62-AD62)</x:f>
        <x:v>0</x:v>
      </x:c>
      <x:c r="AF62" s="180" t="n">
        <x:f>AK61</x:f>
        <x:v>0</x:v>
      </x:c>
      <x:c r="AG62" s="180" t="n">
        <x:f>IF(AF62&lt;=0,0,AF62*IFERROR(INDEX(Inputs!$E$15:$E$24,MATCH(5,Inputs!$L$15:$L$24,0)),0)/12)</x:f>
        <x:v>0</x:v>
      </x:c>
      <x:c r="AH62" s="180" t="n">
        <x:f>MIN(AF62+AG62,IF(AF62&gt;0,IFERROR(INDEX(Inputs!$H$15:$H$24,MATCH(5,Inputs!$L$15:$L$24,0)),0),0))</x:f>
        <x:v>0</x:v>
      </x:c>
      <x:c r="AI62" s="180" t="n">
        <x:f>MAX(0,AF62+AG62-AH62)</x:f>
        <x:v>0</x:v>
      </x:c>
      <x:c r="AJ62" s="180" t="n">
        <x:f>MIN(AI62,MAX(0,$G62-SUM(K62,Q62,W62,AC62)))</x:f>
        <x:v>0</x:v>
      </x:c>
      <x:c r="AK62" s="180" t="n">
        <x:f>MAX(0,AI62-AJ62)</x:f>
        <x:v>0</x:v>
      </x:c>
      <x:c r="AL62" s="180" t="n">
        <x:f>AQ61</x:f>
        <x:v>0</x:v>
      </x:c>
      <x:c r="AM62" s="180" t="n">
        <x:f>IF(AL62&lt;=0,0,AL62*IFERROR(INDEX(Inputs!$E$15:$E$24,MATCH(6,Inputs!$L$15:$L$24,0)),0)/12)</x:f>
        <x:v>0</x:v>
      </x:c>
      <x:c r="AN62" s="180" t="n">
        <x:f>MIN(AL62+AM62,IF(AL62&gt;0,IFERROR(INDEX(Inputs!$H$15:$H$24,MATCH(6,Inputs!$L$15:$L$24,0)),0),0))</x:f>
        <x:v>0</x:v>
      </x:c>
      <x:c r="AO62" s="180" t="n">
        <x:f>MAX(0,AL62+AM62-AN62)</x:f>
        <x:v>0</x:v>
      </x:c>
      <x:c r="AP62" s="180" t="n">
        <x:f>MIN(AO62,MAX(0,$G62-SUM(K62,Q62,W62,AC62,AI62)))</x:f>
        <x:v>0</x:v>
      </x:c>
      <x:c r="AQ62" s="180" t="n">
        <x:f>MAX(0,AO62-AP62)</x:f>
        <x:v>0</x:v>
      </x:c>
      <x:c r="AR62" s="180" t="n">
        <x:f>AW61</x:f>
        <x:v>0</x:v>
      </x:c>
      <x:c r="AS62" s="180" t="n">
        <x:f>IF(AR62&lt;=0,0,AR62*IFERROR(INDEX(Inputs!$E$15:$E$24,MATCH(7,Inputs!$L$15:$L$24,0)),0)/12)</x:f>
        <x:v>0</x:v>
      </x:c>
      <x:c r="AT62" s="180" t="n">
        <x:f>MIN(AR62+AS62,IF(AR62&gt;0,IFERROR(INDEX(Inputs!$H$15:$H$24,MATCH(7,Inputs!$L$15:$L$24,0)),0),0))</x:f>
        <x:v>0</x:v>
      </x:c>
      <x:c r="AU62" s="180" t="n">
        <x:f>MAX(0,AR62+AS62-AT62)</x:f>
        <x:v>0</x:v>
      </x:c>
      <x:c r="AV62" s="180" t="n">
        <x:f>MIN(AU62,MAX(0,$G62-SUM(K62,Q62,W62,AC62,AI62,AO62)))</x:f>
        <x:v>0</x:v>
      </x:c>
      <x:c r="AW62" s="180" t="n">
        <x:f>MAX(0,AU62-AV62)</x:f>
        <x:v>0</x:v>
      </x:c>
      <x:c r="AX62" s="180" t="n">
        <x:f>BC61</x:f>
        <x:v>0</x:v>
      </x:c>
      <x:c r="AY62" s="180" t="n">
        <x:f>IF(AX62&lt;=0,0,AX62*IFERROR(INDEX(Inputs!$E$15:$E$24,MATCH(8,Inputs!$L$15:$L$24,0)),0)/12)</x:f>
        <x:v>0</x:v>
      </x:c>
      <x:c r="AZ62" s="180" t="n">
        <x:f>MIN(AX62+AY62,IF(AX62&gt;0,IFERROR(INDEX(Inputs!$H$15:$H$24,MATCH(8,Inputs!$L$15:$L$24,0)),0),0))</x:f>
        <x:v>0</x:v>
      </x:c>
      <x:c r="BA62" s="180" t="n">
        <x:f>MAX(0,AX62+AY62-AZ62)</x:f>
        <x:v>0</x:v>
      </x:c>
      <x:c r="BB62" s="180" t="n">
        <x:f>MIN(BA62,MAX(0,$G62-SUM(K62,Q62,W62,AC62,AI62,AO62,AU62)))</x:f>
        <x:v>0</x:v>
      </x:c>
      <x:c r="BC62" s="180" t="n">
        <x:f>MAX(0,BA62-BB62)</x:f>
        <x:v>0</x:v>
      </x:c>
      <x:c r="BD62" s="180" t="n">
        <x:f>BI61</x:f>
        <x:v>0</x:v>
      </x:c>
      <x:c r="BE62" s="180" t="n">
        <x:f>IF(BD62&lt;=0,0,BD62*IFERROR(INDEX(Inputs!$E$15:$E$24,MATCH(9,Inputs!$L$15:$L$24,0)),0)/12)</x:f>
        <x:v>0</x:v>
      </x:c>
      <x:c r="BF62" s="180" t="n">
        <x:f>MIN(BD62+BE62,IF(BD62&gt;0,IFERROR(INDEX(Inputs!$H$15:$H$24,MATCH(9,Inputs!$L$15:$L$24,0)),0),0))</x:f>
        <x:v>0</x:v>
      </x:c>
      <x:c r="BG62" s="180" t="n">
        <x:f>MAX(0,BD62+BE62-BF62)</x:f>
        <x:v>0</x:v>
      </x:c>
      <x:c r="BH62" s="180" t="n">
        <x:f>MIN(BG62,MAX(0,$G62-SUM(K62,Q62,W62,AC62,AI62,AO62,AU62,BA62)))</x:f>
        <x:v>0</x:v>
      </x:c>
      <x:c r="BI62" s="180" t="n">
        <x:f>MAX(0,BG62-BH62)</x:f>
        <x:v>0</x:v>
      </x:c>
      <x:c r="BJ62" s="180" t="n">
        <x:f>BO61</x:f>
        <x:v>0</x:v>
      </x:c>
      <x:c r="BK62" s="180" t="n">
        <x:f>IF(BJ62&lt;=0,0,BJ62*IFERROR(INDEX(Inputs!$E$15:$E$24,MATCH(10,Inputs!$L$15:$L$24,0)),0)/12)</x:f>
        <x:v>0</x:v>
      </x:c>
      <x:c r="BL62" s="180" t="n">
        <x:f>MIN(BJ62+BK62,IF(BJ62&gt;0,IFERROR(INDEX(Inputs!$H$15:$H$24,MATCH(10,Inputs!$L$15:$L$24,0)),0),0))</x:f>
        <x:v>0</x:v>
      </x:c>
      <x:c r="BM62" s="180" t="n">
        <x:f>MAX(0,BJ62+BK62-BL62)</x:f>
        <x:v>0</x:v>
      </x:c>
      <x:c r="BN62" s="180" t="n">
        <x:f>MIN(BM62,MAX(0,$G62-SUM(K62,Q62,W62,AC62,AI62,AO62,AU62,BA62,BG62)))</x:f>
        <x:v>0</x:v>
      </x:c>
      <x:c r="BO62" s="192" t="n">
        <x:f>MAX(0,BM62-BN62)</x:f>
        <x:v>0</x:v>
      </x:c>
    </x:row>
    <x:row r="63">
      <x:c r="A63" s="191" t="n">
        <x:f>56</x:f>
        <x:v>56</x:v>
      </x:c>
      <x:c r="B63" s="178" t="n">
        <x:f>EDATE(Inputs!$B$4,A63-1)</x:f>
        <x:v>47894</x:v>
      </x:c>
      <x:c r="C63" s="182" t="n">
        <x:f>SUM(H63,N63,T63,Z63,AF63,AL63,AR63,AX63,BD63,BJ63)</x:f>
        <x:v>0</x:v>
      </x:c>
      <x:c r="D63" s="182" t="n">
        <x:f>SUM(I63,O63,U63,AA63,AG63,AM63,AS63,AY63,BE63,BK63)</x:f>
        <x:v>0</x:v>
      </x:c>
      <x:c r="E63" s="182" t="n">
        <x:f>SUM(J63,P63,V63,AB63,AH63,AN63,AT63,AZ63,BF63,BL63)+SUM(L63,R63,X63,AD63,AJ63,AP63,AV63,BB63,BH63,BN63)</x:f>
        <x:v>0</x:v>
      </x:c>
      <x:c r="F63" s="182" t="n">
        <x:f>SUM(M63,S63,Y63,AE63,AK63,AQ63,AW63,BC63,BI63,BO63)</x:f>
        <x:v>0</x:v>
      </x:c>
      <x:c r="G63" s="182" t="n">
        <x:f>MAX(0,Inputs!$B$12-SUM(J63,P63,V63,AB63,AH63,AN63,AT63,AZ63,BF63,BL63))</x:f>
        <x:v>1150</x:v>
      </x:c>
      <x:c r="H63" s="180" t="n">
        <x:f>M62</x:f>
        <x:v>0</x:v>
      </x:c>
      <x:c r="I63" s="180" t="n">
        <x:f>IF(H63&lt;=0,0,H63*IFERROR(INDEX(Inputs!$E$15:$E$24,MATCH(1,Inputs!$L$15:$L$24,0)),0)/12)</x:f>
        <x:v>0</x:v>
      </x:c>
      <x:c r="J63" s="180" t="n">
        <x:f>MIN(H63+I63,IF(H63&gt;0,IFERROR(INDEX(Inputs!$H$15:$H$24,MATCH(1,Inputs!$L$15:$L$24,0)),0),0))</x:f>
        <x:v>0</x:v>
      </x:c>
      <x:c r="K63" s="180" t="n">
        <x:f>MAX(0,H63+I63-J63)</x:f>
        <x:v>0</x:v>
      </x:c>
      <x:c r="L63" s="180" t="n">
        <x:f>MIN(K63,MAX(0,$G63-0))</x:f>
        <x:v>0</x:v>
      </x:c>
      <x:c r="M63" s="180" t="n">
        <x:f>MAX(0,K63-L63)</x:f>
        <x:v>0</x:v>
      </x:c>
      <x:c r="N63" s="180" t="n">
        <x:f>S62</x:f>
        <x:v>0</x:v>
      </x:c>
      <x:c r="O63" s="180" t="n">
        <x:f>IF(N63&lt;=0,0,N63*IFERROR(INDEX(Inputs!$E$15:$E$24,MATCH(2,Inputs!$L$15:$L$24,0)),0)/12)</x:f>
        <x:v>0</x:v>
      </x:c>
      <x:c r="P63" s="180" t="n">
        <x:f>MIN(N63+O63,IF(N63&gt;0,IFERROR(INDEX(Inputs!$H$15:$H$24,MATCH(2,Inputs!$L$15:$L$24,0)),0),0))</x:f>
        <x:v>0</x:v>
      </x:c>
      <x:c r="Q63" s="180" t="n">
        <x:f>MAX(0,N63+O63-P63)</x:f>
        <x:v>0</x:v>
      </x:c>
      <x:c r="R63" s="180" t="n">
        <x:f>MIN(Q63,MAX(0,$G63-SUM(K63)))</x:f>
        <x:v>0</x:v>
      </x:c>
      <x:c r="S63" s="180" t="n">
        <x:f>MAX(0,Q63-R63)</x:f>
        <x:v>0</x:v>
      </x:c>
      <x:c r="T63" s="180" t="n">
        <x:f>Y62</x:f>
        <x:v>0</x:v>
      </x:c>
      <x:c r="U63" s="180" t="n">
        <x:f>IF(T63&lt;=0,0,T63*IFERROR(INDEX(Inputs!$E$15:$E$24,MATCH(3,Inputs!$L$15:$L$24,0)),0)/12)</x:f>
        <x:v>0</x:v>
      </x:c>
      <x:c r="V63" s="180" t="n">
        <x:f>MIN(T63+U63,IF(T63&gt;0,IFERROR(INDEX(Inputs!$H$15:$H$24,MATCH(3,Inputs!$L$15:$L$24,0)),0),0))</x:f>
        <x:v>0</x:v>
      </x:c>
      <x:c r="W63" s="180" t="n">
        <x:f>MAX(0,T63+U63-V63)</x:f>
        <x:v>0</x:v>
      </x:c>
      <x:c r="X63" s="180" t="n">
        <x:f>MIN(W63,MAX(0,$G63-SUM(K63,Q63)))</x:f>
        <x:v>0</x:v>
      </x:c>
      <x:c r="Y63" s="180" t="n">
        <x:f>MAX(0,W63-X63)</x:f>
        <x:v>0</x:v>
      </x:c>
      <x:c r="Z63" s="180" t="n">
        <x:f>AE62</x:f>
        <x:v>0</x:v>
      </x:c>
      <x:c r="AA63" s="180" t="n">
        <x:f>IF(Z63&lt;=0,0,Z63*IFERROR(INDEX(Inputs!$E$15:$E$24,MATCH(4,Inputs!$L$15:$L$24,0)),0)/12)</x:f>
        <x:v>0</x:v>
      </x:c>
      <x:c r="AB63" s="180" t="n">
        <x:f>MIN(Z63+AA63,IF(Z63&gt;0,IFERROR(INDEX(Inputs!$H$15:$H$24,MATCH(4,Inputs!$L$15:$L$24,0)),0),0))</x:f>
        <x:v>0</x:v>
      </x:c>
      <x:c r="AC63" s="180" t="n">
        <x:f>MAX(0,Z63+AA63-AB63)</x:f>
        <x:v>0</x:v>
      </x:c>
      <x:c r="AD63" s="180" t="n">
        <x:f>MIN(AC63,MAX(0,$G63-SUM(K63,Q63,W63)))</x:f>
        <x:v>0</x:v>
      </x:c>
      <x:c r="AE63" s="180" t="n">
        <x:f>MAX(0,AC63-AD63)</x:f>
        <x:v>0</x:v>
      </x:c>
      <x:c r="AF63" s="180" t="n">
        <x:f>AK62</x:f>
        <x:v>0</x:v>
      </x:c>
      <x:c r="AG63" s="180" t="n">
        <x:f>IF(AF63&lt;=0,0,AF63*IFERROR(INDEX(Inputs!$E$15:$E$24,MATCH(5,Inputs!$L$15:$L$24,0)),0)/12)</x:f>
        <x:v>0</x:v>
      </x:c>
      <x:c r="AH63" s="180" t="n">
        <x:f>MIN(AF63+AG63,IF(AF63&gt;0,IFERROR(INDEX(Inputs!$H$15:$H$24,MATCH(5,Inputs!$L$15:$L$24,0)),0),0))</x:f>
        <x:v>0</x:v>
      </x:c>
      <x:c r="AI63" s="180" t="n">
        <x:f>MAX(0,AF63+AG63-AH63)</x:f>
        <x:v>0</x:v>
      </x:c>
      <x:c r="AJ63" s="180" t="n">
        <x:f>MIN(AI63,MAX(0,$G63-SUM(K63,Q63,W63,AC63)))</x:f>
        <x:v>0</x:v>
      </x:c>
      <x:c r="AK63" s="180" t="n">
        <x:f>MAX(0,AI63-AJ63)</x:f>
        <x:v>0</x:v>
      </x:c>
      <x:c r="AL63" s="180" t="n">
        <x:f>AQ62</x:f>
        <x:v>0</x:v>
      </x:c>
      <x:c r="AM63" s="180" t="n">
        <x:f>IF(AL63&lt;=0,0,AL63*IFERROR(INDEX(Inputs!$E$15:$E$24,MATCH(6,Inputs!$L$15:$L$24,0)),0)/12)</x:f>
        <x:v>0</x:v>
      </x:c>
      <x:c r="AN63" s="180" t="n">
        <x:f>MIN(AL63+AM63,IF(AL63&gt;0,IFERROR(INDEX(Inputs!$H$15:$H$24,MATCH(6,Inputs!$L$15:$L$24,0)),0),0))</x:f>
        <x:v>0</x:v>
      </x:c>
      <x:c r="AO63" s="180" t="n">
        <x:f>MAX(0,AL63+AM63-AN63)</x:f>
        <x:v>0</x:v>
      </x:c>
      <x:c r="AP63" s="180" t="n">
        <x:f>MIN(AO63,MAX(0,$G63-SUM(K63,Q63,W63,AC63,AI63)))</x:f>
        <x:v>0</x:v>
      </x:c>
      <x:c r="AQ63" s="180" t="n">
        <x:f>MAX(0,AO63-AP63)</x:f>
        <x:v>0</x:v>
      </x:c>
      <x:c r="AR63" s="180" t="n">
        <x:f>AW62</x:f>
        <x:v>0</x:v>
      </x:c>
      <x:c r="AS63" s="180" t="n">
        <x:f>IF(AR63&lt;=0,0,AR63*IFERROR(INDEX(Inputs!$E$15:$E$24,MATCH(7,Inputs!$L$15:$L$24,0)),0)/12)</x:f>
        <x:v>0</x:v>
      </x:c>
      <x:c r="AT63" s="180" t="n">
        <x:f>MIN(AR63+AS63,IF(AR63&gt;0,IFERROR(INDEX(Inputs!$H$15:$H$24,MATCH(7,Inputs!$L$15:$L$24,0)),0),0))</x:f>
        <x:v>0</x:v>
      </x:c>
      <x:c r="AU63" s="180" t="n">
        <x:f>MAX(0,AR63+AS63-AT63)</x:f>
        <x:v>0</x:v>
      </x:c>
      <x:c r="AV63" s="180" t="n">
        <x:f>MIN(AU63,MAX(0,$G63-SUM(K63,Q63,W63,AC63,AI63,AO63)))</x:f>
        <x:v>0</x:v>
      </x:c>
      <x:c r="AW63" s="180" t="n">
        <x:f>MAX(0,AU63-AV63)</x:f>
        <x:v>0</x:v>
      </x:c>
      <x:c r="AX63" s="180" t="n">
        <x:f>BC62</x:f>
        <x:v>0</x:v>
      </x:c>
      <x:c r="AY63" s="180" t="n">
        <x:f>IF(AX63&lt;=0,0,AX63*IFERROR(INDEX(Inputs!$E$15:$E$24,MATCH(8,Inputs!$L$15:$L$24,0)),0)/12)</x:f>
        <x:v>0</x:v>
      </x:c>
      <x:c r="AZ63" s="180" t="n">
        <x:f>MIN(AX63+AY63,IF(AX63&gt;0,IFERROR(INDEX(Inputs!$H$15:$H$24,MATCH(8,Inputs!$L$15:$L$24,0)),0),0))</x:f>
        <x:v>0</x:v>
      </x:c>
      <x:c r="BA63" s="180" t="n">
        <x:f>MAX(0,AX63+AY63-AZ63)</x:f>
        <x:v>0</x:v>
      </x:c>
      <x:c r="BB63" s="180" t="n">
        <x:f>MIN(BA63,MAX(0,$G63-SUM(K63,Q63,W63,AC63,AI63,AO63,AU63)))</x:f>
        <x:v>0</x:v>
      </x:c>
      <x:c r="BC63" s="180" t="n">
        <x:f>MAX(0,BA63-BB63)</x:f>
        <x:v>0</x:v>
      </x:c>
      <x:c r="BD63" s="180" t="n">
        <x:f>BI62</x:f>
        <x:v>0</x:v>
      </x:c>
      <x:c r="BE63" s="180" t="n">
        <x:f>IF(BD63&lt;=0,0,BD63*IFERROR(INDEX(Inputs!$E$15:$E$24,MATCH(9,Inputs!$L$15:$L$24,0)),0)/12)</x:f>
        <x:v>0</x:v>
      </x:c>
      <x:c r="BF63" s="180" t="n">
        <x:f>MIN(BD63+BE63,IF(BD63&gt;0,IFERROR(INDEX(Inputs!$H$15:$H$24,MATCH(9,Inputs!$L$15:$L$24,0)),0),0))</x:f>
        <x:v>0</x:v>
      </x:c>
      <x:c r="BG63" s="180" t="n">
        <x:f>MAX(0,BD63+BE63-BF63)</x:f>
        <x:v>0</x:v>
      </x:c>
      <x:c r="BH63" s="180" t="n">
        <x:f>MIN(BG63,MAX(0,$G63-SUM(K63,Q63,W63,AC63,AI63,AO63,AU63,BA63)))</x:f>
        <x:v>0</x:v>
      </x:c>
      <x:c r="BI63" s="180" t="n">
        <x:f>MAX(0,BG63-BH63)</x:f>
        <x:v>0</x:v>
      </x:c>
      <x:c r="BJ63" s="180" t="n">
        <x:f>BO62</x:f>
        <x:v>0</x:v>
      </x:c>
      <x:c r="BK63" s="180" t="n">
        <x:f>IF(BJ63&lt;=0,0,BJ63*IFERROR(INDEX(Inputs!$E$15:$E$24,MATCH(10,Inputs!$L$15:$L$24,0)),0)/12)</x:f>
        <x:v>0</x:v>
      </x:c>
      <x:c r="BL63" s="180" t="n">
        <x:f>MIN(BJ63+BK63,IF(BJ63&gt;0,IFERROR(INDEX(Inputs!$H$15:$H$24,MATCH(10,Inputs!$L$15:$L$24,0)),0),0))</x:f>
        <x:v>0</x:v>
      </x:c>
      <x:c r="BM63" s="180" t="n">
        <x:f>MAX(0,BJ63+BK63-BL63)</x:f>
        <x:v>0</x:v>
      </x:c>
      <x:c r="BN63" s="180" t="n">
        <x:f>MIN(BM63,MAX(0,$G63-SUM(K63,Q63,W63,AC63,AI63,AO63,AU63,BA63,BG63)))</x:f>
        <x:v>0</x:v>
      </x:c>
      <x:c r="BO63" s="192" t="n">
        <x:f>MAX(0,BM63-BN63)</x:f>
        <x:v>0</x:v>
      </x:c>
    </x:row>
    <x:row r="64">
      <x:c r="A64" s="191" t="n">
        <x:f>57</x:f>
        <x:v>57</x:v>
      </x:c>
      <x:c r="B64" s="178" t="n">
        <x:f>EDATE(Inputs!$B$4,A64-1)</x:f>
        <x:v>47922</x:v>
      </x:c>
      <x:c r="C64" s="182" t="n">
        <x:f>SUM(H64,N64,T64,Z64,AF64,AL64,AR64,AX64,BD64,BJ64)</x:f>
        <x:v>0</x:v>
      </x:c>
      <x:c r="D64" s="182" t="n">
        <x:f>SUM(I64,O64,U64,AA64,AG64,AM64,AS64,AY64,BE64,BK64)</x:f>
        <x:v>0</x:v>
      </x:c>
      <x:c r="E64" s="182" t="n">
        <x:f>SUM(J64,P64,V64,AB64,AH64,AN64,AT64,AZ64,BF64,BL64)+SUM(L64,R64,X64,AD64,AJ64,AP64,AV64,BB64,BH64,BN64)</x:f>
        <x:v>0</x:v>
      </x:c>
      <x:c r="F64" s="182" t="n">
        <x:f>SUM(M64,S64,Y64,AE64,AK64,AQ64,AW64,BC64,BI64,BO64)</x:f>
        <x:v>0</x:v>
      </x:c>
      <x:c r="G64" s="182" t="n">
        <x:f>MAX(0,Inputs!$B$12-SUM(J64,P64,V64,AB64,AH64,AN64,AT64,AZ64,BF64,BL64))</x:f>
        <x:v>1150</x:v>
      </x:c>
      <x:c r="H64" s="180" t="n">
        <x:f>M63</x:f>
        <x:v>0</x:v>
      </x:c>
      <x:c r="I64" s="180" t="n">
        <x:f>IF(H64&lt;=0,0,H64*IFERROR(INDEX(Inputs!$E$15:$E$24,MATCH(1,Inputs!$L$15:$L$24,0)),0)/12)</x:f>
        <x:v>0</x:v>
      </x:c>
      <x:c r="J64" s="180" t="n">
        <x:f>MIN(H64+I64,IF(H64&gt;0,IFERROR(INDEX(Inputs!$H$15:$H$24,MATCH(1,Inputs!$L$15:$L$24,0)),0),0))</x:f>
        <x:v>0</x:v>
      </x:c>
      <x:c r="K64" s="180" t="n">
        <x:f>MAX(0,H64+I64-J64)</x:f>
        <x:v>0</x:v>
      </x:c>
      <x:c r="L64" s="180" t="n">
        <x:f>MIN(K64,MAX(0,$G64-0))</x:f>
        <x:v>0</x:v>
      </x:c>
      <x:c r="M64" s="180" t="n">
        <x:f>MAX(0,K64-L64)</x:f>
        <x:v>0</x:v>
      </x:c>
      <x:c r="N64" s="180" t="n">
        <x:f>S63</x:f>
        <x:v>0</x:v>
      </x:c>
      <x:c r="O64" s="180" t="n">
        <x:f>IF(N64&lt;=0,0,N64*IFERROR(INDEX(Inputs!$E$15:$E$24,MATCH(2,Inputs!$L$15:$L$24,0)),0)/12)</x:f>
        <x:v>0</x:v>
      </x:c>
      <x:c r="P64" s="180" t="n">
        <x:f>MIN(N64+O64,IF(N64&gt;0,IFERROR(INDEX(Inputs!$H$15:$H$24,MATCH(2,Inputs!$L$15:$L$24,0)),0),0))</x:f>
        <x:v>0</x:v>
      </x:c>
      <x:c r="Q64" s="180" t="n">
        <x:f>MAX(0,N64+O64-P64)</x:f>
        <x:v>0</x:v>
      </x:c>
      <x:c r="R64" s="180" t="n">
        <x:f>MIN(Q64,MAX(0,$G64-SUM(K64)))</x:f>
        <x:v>0</x:v>
      </x:c>
      <x:c r="S64" s="180" t="n">
        <x:f>MAX(0,Q64-R64)</x:f>
        <x:v>0</x:v>
      </x:c>
      <x:c r="T64" s="180" t="n">
        <x:f>Y63</x:f>
        <x:v>0</x:v>
      </x:c>
      <x:c r="U64" s="180" t="n">
        <x:f>IF(T64&lt;=0,0,T64*IFERROR(INDEX(Inputs!$E$15:$E$24,MATCH(3,Inputs!$L$15:$L$24,0)),0)/12)</x:f>
        <x:v>0</x:v>
      </x:c>
      <x:c r="V64" s="180" t="n">
        <x:f>MIN(T64+U64,IF(T64&gt;0,IFERROR(INDEX(Inputs!$H$15:$H$24,MATCH(3,Inputs!$L$15:$L$24,0)),0),0))</x:f>
        <x:v>0</x:v>
      </x:c>
      <x:c r="W64" s="180" t="n">
        <x:f>MAX(0,T64+U64-V64)</x:f>
        <x:v>0</x:v>
      </x:c>
      <x:c r="X64" s="180" t="n">
        <x:f>MIN(W64,MAX(0,$G64-SUM(K64,Q64)))</x:f>
        <x:v>0</x:v>
      </x:c>
      <x:c r="Y64" s="180" t="n">
        <x:f>MAX(0,W64-X64)</x:f>
        <x:v>0</x:v>
      </x:c>
      <x:c r="Z64" s="180" t="n">
        <x:f>AE63</x:f>
        <x:v>0</x:v>
      </x:c>
      <x:c r="AA64" s="180" t="n">
        <x:f>IF(Z64&lt;=0,0,Z64*IFERROR(INDEX(Inputs!$E$15:$E$24,MATCH(4,Inputs!$L$15:$L$24,0)),0)/12)</x:f>
        <x:v>0</x:v>
      </x:c>
      <x:c r="AB64" s="180" t="n">
        <x:f>MIN(Z64+AA64,IF(Z64&gt;0,IFERROR(INDEX(Inputs!$H$15:$H$24,MATCH(4,Inputs!$L$15:$L$24,0)),0),0))</x:f>
        <x:v>0</x:v>
      </x:c>
      <x:c r="AC64" s="180" t="n">
        <x:f>MAX(0,Z64+AA64-AB64)</x:f>
        <x:v>0</x:v>
      </x:c>
      <x:c r="AD64" s="180" t="n">
        <x:f>MIN(AC64,MAX(0,$G64-SUM(K64,Q64,W64)))</x:f>
        <x:v>0</x:v>
      </x:c>
      <x:c r="AE64" s="180" t="n">
        <x:f>MAX(0,AC64-AD64)</x:f>
        <x:v>0</x:v>
      </x:c>
      <x:c r="AF64" s="180" t="n">
        <x:f>AK63</x:f>
        <x:v>0</x:v>
      </x:c>
      <x:c r="AG64" s="180" t="n">
        <x:f>IF(AF64&lt;=0,0,AF64*IFERROR(INDEX(Inputs!$E$15:$E$24,MATCH(5,Inputs!$L$15:$L$24,0)),0)/12)</x:f>
        <x:v>0</x:v>
      </x:c>
      <x:c r="AH64" s="180" t="n">
        <x:f>MIN(AF64+AG64,IF(AF64&gt;0,IFERROR(INDEX(Inputs!$H$15:$H$24,MATCH(5,Inputs!$L$15:$L$24,0)),0),0))</x:f>
        <x:v>0</x:v>
      </x:c>
      <x:c r="AI64" s="180" t="n">
        <x:f>MAX(0,AF64+AG64-AH64)</x:f>
        <x:v>0</x:v>
      </x:c>
      <x:c r="AJ64" s="180" t="n">
        <x:f>MIN(AI64,MAX(0,$G64-SUM(K64,Q64,W64,AC64)))</x:f>
        <x:v>0</x:v>
      </x:c>
      <x:c r="AK64" s="180" t="n">
        <x:f>MAX(0,AI64-AJ64)</x:f>
        <x:v>0</x:v>
      </x:c>
      <x:c r="AL64" s="180" t="n">
        <x:f>AQ63</x:f>
        <x:v>0</x:v>
      </x:c>
      <x:c r="AM64" s="180" t="n">
        <x:f>IF(AL64&lt;=0,0,AL64*IFERROR(INDEX(Inputs!$E$15:$E$24,MATCH(6,Inputs!$L$15:$L$24,0)),0)/12)</x:f>
        <x:v>0</x:v>
      </x:c>
      <x:c r="AN64" s="180" t="n">
        <x:f>MIN(AL64+AM64,IF(AL64&gt;0,IFERROR(INDEX(Inputs!$H$15:$H$24,MATCH(6,Inputs!$L$15:$L$24,0)),0),0))</x:f>
        <x:v>0</x:v>
      </x:c>
      <x:c r="AO64" s="180" t="n">
        <x:f>MAX(0,AL64+AM64-AN64)</x:f>
        <x:v>0</x:v>
      </x:c>
      <x:c r="AP64" s="180" t="n">
        <x:f>MIN(AO64,MAX(0,$G64-SUM(K64,Q64,W64,AC64,AI64)))</x:f>
        <x:v>0</x:v>
      </x:c>
      <x:c r="AQ64" s="180" t="n">
        <x:f>MAX(0,AO64-AP64)</x:f>
        <x:v>0</x:v>
      </x:c>
      <x:c r="AR64" s="180" t="n">
        <x:f>AW63</x:f>
        <x:v>0</x:v>
      </x:c>
      <x:c r="AS64" s="180" t="n">
        <x:f>IF(AR64&lt;=0,0,AR64*IFERROR(INDEX(Inputs!$E$15:$E$24,MATCH(7,Inputs!$L$15:$L$24,0)),0)/12)</x:f>
        <x:v>0</x:v>
      </x:c>
      <x:c r="AT64" s="180" t="n">
        <x:f>MIN(AR64+AS64,IF(AR64&gt;0,IFERROR(INDEX(Inputs!$H$15:$H$24,MATCH(7,Inputs!$L$15:$L$24,0)),0),0))</x:f>
        <x:v>0</x:v>
      </x:c>
      <x:c r="AU64" s="180" t="n">
        <x:f>MAX(0,AR64+AS64-AT64)</x:f>
        <x:v>0</x:v>
      </x:c>
      <x:c r="AV64" s="180" t="n">
        <x:f>MIN(AU64,MAX(0,$G64-SUM(K64,Q64,W64,AC64,AI64,AO64)))</x:f>
        <x:v>0</x:v>
      </x:c>
      <x:c r="AW64" s="180" t="n">
        <x:f>MAX(0,AU64-AV64)</x:f>
        <x:v>0</x:v>
      </x:c>
      <x:c r="AX64" s="180" t="n">
        <x:f>BC63</x:f>
        <x:v>0</x:v>
      </x:c>
      <x:c r="AY64" s="180" t="n">
        <x:f>IF(AX64&lt;=0,0,AX64*IFERROR(INDEX(Inputs!$E$15:$E$24,MATCH(8,Inputs!$L$15:$L$24,0)),0)/12)</x:f>
        <x:v>0</x:v>
      </x:c>
      <x:c r="AZ64" s="180" t="n">
        <x:f>MIN(AX64+AY64,IF(AX64&gt;0,IFERROR(INDEX(Inputs!$H$15:$H$24,MATCH(8,Inputs!$L$15:$L$24,0)),0),0))</x:f>
        <x:v>0</x:v>
      </x:c>
      <x:c r="BA64" s="180" t="n">
        <x:f>MAX(0,AX64+AY64-AZ64)</x:f>
        <x:v>0</x:v>
      </x:c>
      <x:c r="BB64" s="180" t="n">
        <x:f>MIN(BA64,MAX(0,$G64-SUM(K64,Q64,W64,AC64,AI64,AO64,AU64)))</x:f>
        <x:v>0</x:v>
      </x:c>
      <x:c r="BC64" s="180" t="n">
        <x:f>MAX(0,BA64-BB64)</x:f>
        <x:v>0</x:v>
      </x:c>
      <x:c r="BD64" s="180" t="n">
        <x:f>BI63</x:f>
        <x:v>0</x:v>
      </x:c>
      <x:c r="BE64" s="180" t="n">
        <x:f>IF(BD64&lt;=0,0,BD64*IFERROR(INDEX(Inputs!$E$15:$E$24,MATCH(9,Inputs!$L$15:$L$24,0)),0)/12)</x:f>
        <x:v>0</x:v>
      </x:c>
      <x:c r="BF64" s="180" t="n">
        <x:f>MIN(BD64+BE64,IF(BD64&gt;0,IFERROR(INDEX(Inputs!$H$15:$H$24,MATCH(9,Inputs!$L$15:$L$24,0)),0),0))</x:f>
        <x:v>0</x:v>
      </x:c>
      <x:c r="BG64" s="180" t="n">
        <x:f>MAX(0,BD64+BE64-BF64)</x:f>
        <x:v>0</x:v>
      </x:c>
      <x:c r="BH64" s="180" t="n">
        <x:f>MIN(BG64,MAX(0,$G64-SUM(K64,Q64,W64,AC64,AI64,AO64,AU64,BA64)))</x:f>
        <x:v>0</x:v>
      </x:c>
      <x:c r="BI64" s="180" t="n">
        <x:f>MAX(0,BG64-BH64)</x:f>
        <x:v>0</x:v>
      </x:c>
      <x:c r="BJ64" s="180" t="n">
        <x:f>BO63</x:f>
        <x:v>0</x:v>
      </x:c>
      <x:c r="BK64" s="180" t="n">
        <x:f>IF(BJ64&lt;=0,0,BJ64*IFERROR(INDEX(Inputs!$E$15:$E$24,MATCH(10,Inputs!$L$15:$L$24,0)),0)/12)</x:f>
        <x:v>0</x:v>
      </x:c>
      <x:c r="BL64" s="180" t="n">
        <x:f>MIN(BJ64+BK64,IF(BJ64&gt;0,IFERROR(INDEX(Inputs!$H$15:$H$24,MATCH(10,Inputs!$L$15:$L$24,0)),0),0))</x:f>
        <x:v>0</x:v>
      </x:c>
      <x:c r="BM64" s="180" t="n">
        <x:f>MAX(0,BJ64+BK64-BL64)</x:f>
        <x:v>0</x:v>
      </x:c>
      <x:c r="BN64" s="180" t="n">
        <x:f>MIN(BM64,MAX(0,$G64-SUM(K64,Q64,W64,AC64,AI64,AO64,AU64,BA64,BG64)))</x:f>
        <x:v>0</x:v>
      </x:c>
      <x:c r="BO64" s="192" t="n">
        <x:f>MAX(0,BM64-BN64)</x:f>
        <x:v>0</x:v>
      </x:c>
    </x:row>
    <x:row r="65">
      <x:c r="A65" s="191" t="n">
        <x:f>58</x:f>
        <x:v>58</x:v>
      </x:c>
      <x:c r="B65" s="178" t="n">
        <x:f>EDATE(Inputs!$B$4,A65-1)</x:f>
        <x:v>47953</x:v>
      </x:c>
      <x:c r="C65" s="182" t="n">
        <x:f>SUM(H65,N65,T65,Z65,AF65,AL65,AR65,AX65,BD65,BJ65)</x:f>
        <x:v>0</x:v>
      </x:c>
      <x:c r="D65" s="182" t="n">
        <x:f>SUM(I65,O65,U65,AA65,AG65,AM65,AS65,AY65,BE65,BK65)</x:f>
        <x:v>0</x:v>
      </x:c>
      <x:c r="E65" s="182" t="n">
        <x:f>SUM(J65,P65,V65,AB65,AH65,AN65,AT65,AZ65,BF65,BL65)+SUM(L65,R65,X65,AD65,AJ65,AP65,AV65,BB65,BH65,BN65)</x:f>
        <x:v>0</x:v>
      </x:c>
      <x:c r="F65" s="182" t="n">
        <x:f>SUM(M65,S65,Y65,AE65,AK65,AQ65,AW65,BC65,BI65,BO65)</x:f>
        <x:v>0</x:v>
      </x:c>
      <x:c r="G65" s="182" t="n">
        <x:f>MAX(0,Inputs!$B$12-SUM(J65,P65,V65,AB65,AH65,AN65,AT65,AZ65,BF65,BL65))</x:f>
        <x:v>1150</x:v>
      </x:c>
      <x:c r="H65" s="180" t="n">
        <x:f>M64</x:f>
        <x:v>0</x:v>
      </x:c>
      <x:c r="I65" s="180" t="n">
        <x:f>IF(H65&lt;=0,0,H65*IFERROR(INDEX(Inputs!$E$15:$E$24,MATCH(1,Inputs!$L$15:$L$24,0)),0)/12)</x:f>
        <x:v>0</x:v>
      </x:c>
      <x:c r="J65" s="180" t="n">
        <x:f>MIN(H65+I65,IF(H65&gt;0,IFERROR(INDEX(Inputs!$H$15:$H$24,MATCH(1,Inputs!$L$15:$L$24,0)),0),0))</x:f>
        <x:v>0</x:v>
      </x:c>
      <x:c r="K65" s="180" t="n">
        <x:f>MAX(0,H65+I65-J65)</x:f>
        <x:v>0</x:v>
      </x:c>
      <x:c r="L65" s="180" t="n">
        <x:f>MIN(K65,MAX(0,$G65-0))</x:f>
        <x:v>0</x:v>
      </x:c>
      <x:c r="M65" s="180" t="n">
        <x:f>MAX(0,K65-L65)</x:f>
        <x:v>0</x:v>
      </x:c>
      <x:c r="N65" s="180" t="n">
        <x:f>S64</x:f>
        <x:v>0</x:v>
      </x:c>
      <x:c r="O65" s="180" t="n">
        <x:f>IF(N65&lt;=0,0,N65*IFERROR(INDEX(Inputs!$E$15:$E$24,MATCH(2,Inputs!$L$15:$L$24,0)),0)/12)</x:f>
        <x:v>0</x:v>
      </x:c>
      <x:c r="P65" s="180" t="n">
        <x:f>MIN(N65+O65,IF(N65&gt;0,IFERROR(INDEX(Inputs!$H$15:$H$24,MATCH(2,Inputs!$L$15:$L$24,0)),0),0))</x:f>
        <x:v>0</x:v>
      </x:c>
      <x:c r="Q65" s="180" t="n">
        <x:f>MAX(0,N65+O65-P65)</x:f>
        <x:v>0</x:v>
      </x:c>
      <x:c r="R65" s="180" t="n">
        <x:f>MIN(Q65,MAX(0,$G65-SUM(K65)))</x:f>
        <x:v>0</x:v>
      </x:c>
      <x:c r="S65" s="180" t="n">
        <x:f>MAX(0,Q65-R65)</x:f>
        <x:v>0</x:v>
      </x:c>
      <x:c r="T65" s="180" t="n">
        <x:f>Y64</x:f>
        <x:v>0</x:v>
      </x:c>
      <x:c r="U65" s="180" t="n">
        <x:f>IF(T65&lt;=0,0,T65*IFERROR(INDEX(Inputs!$E$15:$E$24,MATCH(3,Inputs!$L$15:$L$24,0)),0)/12)</x:f>
        <x:v>0</x:v>
      </x:c>
      <x:c r="V65" s="180" t="n">
        <x:f>MIN(T65+U65,IF(T65&gt;0,IFERROR(INDEX(Inputs!$H$15:$H$24,MATCH(3,Inputs!$L$15:$L$24,0)),0),0))</x:f>
        <x:v>0</x:v>
      </x:c>
      <x:c r="W65" s="180" t="n">
        <x:f>MAX(0,T65+U65-V65)</x:f>
        <x:v>0</x:v>
      </x:c>
      <x:c r="X65" s="180" t="n">
        <x:f>MIN(W65,MAX(0,$G65-SUM(K65,Q65)))</x:f>
        <x:v>0</x:v>
      </x:c>
      <x:c r="Y65" s="180" t="n">
        <x:f>MAX(0,W65-X65)</x:f>
        <x:v>0</x:v>
      </x:c>
      <x:c r="Z65" s="180" t="n">
        <x:f>AE64</x:f>
        <x:v>0</x:v>
      </x:c>
      <x:c r="AA65" s="180" t="n">
        <x:f>IF(Z65&lt;=0,0,Z65*IFERROR(INDEX(Inputs!$E$15:$E$24,MATCH(4,Inputs!$L$15:$L$24,0)),0)/12)</x:f>
        <x:v>0</x:v>
      </x:c>
      <x:c r="AB65" s="180" t="n">
        <x:f>MIN(Z65+AA65,IF(Z65&gt;0,IFERROR(INDEX(Inputs!$H$15:$H$24,MATCH(4,Inputs!$L$15:$L$24,0)),0),0))</x:f>
        <x:v>0</x:v>
      </x:c>
      <x:c r="AC65" s="180" t="n">
        <x:f>MAX(0,Z65+AA65-AB65)</x:f>
        <x:v>0</x:v>
      </x:c>
      <x:c r="AD65" s="180" t="n">
        <x:f>MIN(AC65,MAX(0,$G65-SUM(K65,Q65,W65)))</x:f>
        <x:v>0</x:v>
      </x:c>
      <x:c r="AE65" s="180" t="n">
        <x:f>MAX(0,AC65-AD65)</x:f>
        <x:v>0</x:v>
      </x:c>
      <x:c r="AF65" s="180" t="n">
        <x:f>AK64</x:f>
        <x:v>0</x:v>
      </x:c>
      <x:c r="AG65" s="180" t="n">
        <x:f>IF(AF65&lt;=0,0,AF65*IFERROR(INDEX(Inputs!$E$15:$E$24,MATCH(5,Inputs!$L$15:$L$24,0)),0)/12)</x:f>
        <x:v>0</x:v>
      </x:c>
      <x:c r="AH65" s="180" t="n">
        <x:f>MIN(AF65+AG65,IF(AF65&gt;0,IFERROR(INDEX(Inputs!$H$15:$H$24,MATCH(5,Inputs!$L$15:$L$24,0)),0),0))</x:f>
        <x:v>0</x:v>
      </x:c>
      <x:c r="AI65" s="180" t="n">
        <x:f>MAX(0,AF65+AG65-AH65)</x:f>
        <x:v>0</x:v>
      </x:c>
      <x:c r="AJ65" s="180" t="n">
        <x:f>MIN(AI65,MAX(0,$G65-SUM(K65,Q65,W65,AC65)))</x:f>
        <x:v>0</x:v>
      </x:c>
      <x:c r="AK65" s="180" t="n">
        <x:f>MAX(0,AI65-AJ65)</x:f>
        <x:v>0</x:v>
      </x:c>
      <x:c r="AL65" s="180" t="n">
        <x:f>AQ64</x:f>
        <x:v>0</x:v>
      </x:c>
      <x:c r="AM65" s="180" t="n">
        <x:f>IF(AL65&lt;=0,0,AL65*IFERROR(INDEX(Inputs!$E$15:$E$24,MATCH(6,Inputs!$L$15:$L$24,0)),0)/12)</x:f>
        <x:v>0</x:v>
      </x:c>
      <x:c r="AN65" s="180" t="n">
        <x:f>MIN(AL65+AM65,IF(AL65&gt;0,IFERROR(INDEX(Inputs!$H$15:$H$24,MATCH(6,Inputs!$L$15:$L$24,0)),0),0))</x:f>
        <x:v>0</x:v>
      </x:c>
      <x:c r="AO65" s="180" t="n">
        <x:f>MAX(0,AL65+AM65-AN65)</x:f>
        <x:v>0</x:v>
      </x:c>
      <x:c r="AP65" s="180" t="n">
        <x:f>MIN(AO65,MAX(0,$G65-SUM(K65,Q65,W65,AC65,AI65)))</x:f>
        <x:v>0</x:v>
      </x:c>
      <x:c r="AQ65" s="180" t="n">
        <x:f>MAX(0,AO65-AP65)</x:f>
        <x:v>0</x:v>
      </x:c>
      <x:c r="AR65" s="180" t="n">
        <x:f>AW64</x:f>
        <x:v>0</x:v>
      </x:c>
      <x:c r="AS65" s="180" t="n">
        <x:f>IF(AR65&lt;=0,0,AR65*IFERROR(INDEX(Inputs!$E$15:$E$24,MATCH(7,Inputs!$L$15:$L$24,0)),0)/12)</x:f>
        <x:v>0</x:v>
      </x:c>
      <x:c r="AT65" s="180" t="n">
        <x:f>MIN(AR65+AS65,IF(AR65&gt;0,IFERROR(INDEX(Inputs!$H$15:$H$24,MATCH(7,Inputs!$L$15:$L$24,0)),0),0))</x:f>
        <x:v>0</x:v>
      </x:c>
      <x:c r="AU65" s="180" t="n">
        <x:f>MAX(0,AR65+AS65-AT65)</x:f>
        <x:v>0</x:v>
      </x:c>
      <x:c r="AV65" s="180" t="n">
        <x:f>MIN(AU65,MAX(0,$G65-SUM(K65,Q65,W65,AC65,AI65,AO65)))</x:f>
        <x:v>0</x:v>
      </x:c>
      <x:c r="AW65" s="180" t="n">
        <x:f>MAX(0,AU65-AV65)</x:f>
        <x:v>0</x:v>
      </x:c>
      <x:c r="AX65" s="180" t="n">
        <x:f>BC64</x:f>
        <x:v>0</x:v>
      </x:c>
      <x:c r="AY65" s="180" t="n">
        <x:f>IF(AX65&lt;=0,0,AX65*IFERROR(INDEX(Inputs!$E$15:$E$24,MATCH(8,Inputs!$L$15:$L$24,0)),0)/12)</x:f>
        <x:v>0</x:v>
      </x:c>
      <x:c r="AZ65" s="180" t="n">
        <x:f>MIN(AX65+AY65,IF(AX65&gt;0,IFERROR(INDEX(Inputs!$H$15:$H$24,MATCH(8,Inputs!$L$15:$L$24,0)),0),0))</x:f>
        <x:v>0</x:v>
      </x:c>
      <x:c r="BA65" s="180" t="n">
        <x:f>MAX(0,AX65+AY65-AZ65)</x:f>
        <x:v>0</x:v>
      </x:c>
      <x:c r="BB65" s="180" t="n">
        <x:f>MIN(BA65,MAX(0,$G65-SUM(K65,Q65,W65,AC65,AI65,AO65,AU65)))</x:f>
        <x:v>0</x:v>
      </x:c>
      <x:c r="BC65" s="180" t="n">
        <x:f>MAX(0,BA65-BB65)</x:f>
        <x:v>0</x:v>
      </x:c>
      <x:c r="BD65" s="180" t="n">
        <x:f>BI64</x:f>
        <x:v>0</x:v>
      </x:c>
      <x:c r="BE65" s="180" t="n">
        <x:f>IF(BD65&lt;=0,0,BD65*IFERROR(INDEX(Inputs!$E$15:$E$24,MATCH(9,Inputs!$L$15:$L$24,0)),0)/12)</x:f>
        <x:v>0</x:v>
      </x:c>
      <x:c r="BF65" s="180" t="n">
        <x:f>MIN(BD65+BE65,IF(BD65&gt;0,IFERROR(INDEX(Inputs!$H$15:$H$24,MATCH(9,Inputs!$L$15:$L$24,0)),0),0))</x:f>
        <x:v>0</x:v>
      </x:c>
      <x:c r="BG65" s="180" t="n">
        <x:f>MAX(0,BD65+BE65-BF65)</x:f>
        <x:v>0</x:v>
      </x:c>
      <x:c r="BH65" s="180" t="n">
        <x:f>MIN(BG65,MAX(0,$G65-SUM(K65,Q65,W65,AC65,AI65,AO65,AU65,BA65)))</x:f>
        <x:v>0</x:v>
      </x:c>
      <x:c r="BI65" s="180" t="n">
        <x:f>MAX(0,BG65-BH65)</x:f>
        <x:v>0</x:v>
      </x:c>
      <x:c r="BJ65" s="180" t="n">
        <x:f>BO64</x:f>
        <x:v>0</x:v>
      </x:c>
      <x:c r="BK65" s="180" t="n">
        <x:f>IF(BJ65&lt;=0,0,BJ65*IFERROR(INDEX(Inputs!$E$15:$E$24,MATCH(10,Inputs!$L$15:$L$24,0)),0)/12)</x:f>
        <x:v>0</x:v>
      </x:c>
      <x:c r="BL65" s="180" t="n">
        <x:f>MIN(BJ65+BK65,IF(BJ65&gt;0,IFERROR(INDEX(Inputs!$H$15:$H$24,MATCH(10,Inputs!$L$15:$L$24,0)),0),0))</x:f>
        <x:v>0</x:v>
      </x:c>
      <x:c r="BM65" s="180" t="n">
        <x:f>MAX(0,BJ65+BK65-BL65)</x:f>
        <x:v>0</x:v>
      </x:c>
      <x:c r="BN65" s="180" t="n">
        <x:f>MIN(BM65,MAX(0,$G65-SUM(K65,Q65,W65,AC65,AI65,AO65,AU65,BA65,BG65)))</x:f>
        <x:v>0</x:v>
      </x:c>
      <x:c r="BO65" s="192" t="n">
        <x:f>MAX(0,BM65-BN65)</x:f>
        <x:v>0</x:v>
      </x:c>
    </x:row>
    <x:row r="66">
      <x:c r="A66" s="191" t="n">
        <x:f>59</x:f>
        <x:v>59</x:v>
      </x:c>
      <x:c r="B66" s="178" t="n">
        <x:f>EDATE(Inputs!$B$4,A66-1)</x:f>
        <x:v>47983</x:v>
      </x:c>
      <x:c r="C66" s="182" t="n">
        <x:f>SUM(H66,N66,T66,Z66,AF66,AL66,AR66,AX66,BD66,BJ66)</x:f>
        <x:v>0</x:v>
      </x:c>
      <x:c r="D66" s="182" t="n">
        <x:f>SUM(I66,O66,U66,AA66,AG66,AM66,AS66,AY66,BE66,BK66)</x:f>
        <x:v>0</x:v>
      </x:c>
      <x:c r="E66" s="182" t="n">
        <x:f>SUM(J66,P66,V66,AB66,AH66,AN66,AT66,AZ66,BF66,BL66)+SUM(L66,R66,X66,AD66,AJ66,AP66,AV66,BB66,BH66,BN66)</x:f>
        <x:v>0</x:v>
      </x:c>
      <x:c r="F66" s="182" t="n">
        <x:f>SUM(M66,S66,Y66,AE66,AK66,AQ66,AW66,BC66,BI66,BO66)</x:f>
        <x:v>0</x:v>
      </x:c>
      <x:c r="G66" s="182" t="n">
        <x:f>MAX(0,Inputs!$B$12-SUM(J66,P66,V66,AB66,AH66,AN66,AT66,AZ66,BF66,BL66))</x:f>
        <x:v>1150</x:v>
      </x:c>
      <x:c r="H66" s="180" t="n">
        <x:f>M65</x:f>
        <x:v>0</x:v>
      </x:c>
      <x:c r="I66" s="180" t="n">
        <x:f>IF(H66&lt;=0,0,H66*IFERROR(INDEX(Inputs!$E$15:$E$24,MATCH(1,Inputs!$L$15:$L$24,0)),0)/12)</x:f>
        <x:v>0</x:v>
      </x:c>
      <x:c r="J66" s="180" t="n">
        <x:f>MIN(H66+I66,IF(H66&gt;0,IFERROR(INDEX(Inputs!$H$15:$H$24,MATCH(1,Inputs!$L$15:$L$24,0)),0),0))</x:f>
        <x:v>0</x:v>
      </x:c>
      <x:c r="K66" s="180" t="n">
        <x:f>MAX(0,H66+I66-J66)</x:f>
        <x:v>0</x:v>
      </x:c>
      <x:c r="L66" s="180" t="n">
        <x:f>MIN(K66,MAX(0,$G66-0))</x:f>
        <x:v>0</x:v>
      </x:c>
      <x:c r="M66" s="180" t="n">
        <x:f>MAX(0,K66-L66)</x:f>
        <x:v>0</x:v>
      </x:c>
      <x:c r="N66" s="180" t="n">
        <x:f>S65</x:f>
        <x:v>0</x:v>
      </x:c>
      <x:c r="O66" s="180" t="n">
        <x:f>IF(N66&lt;=0,0,N66*IFERROR(INDEX(Inputs!$E$15:$E$24,MATCH(2,Inputs!$L$15:$L$24,0)),0)/12)</x:f>
        <x:v>0</x:v>
      </x:c>
      <x:c r="P66" s="180" t="n">
        <x:f>MIN(N66+O66,IF(N66&gt;0,IFERROR(INDEX(Inputs!$H$15:$H$24,MATCH(2,Inputs!$L$15:$L$24,0)),0),0))</x:f>
        <x:v>0</x:v>
      </x:c>
      <x:c r="Q66" s="180" t="n">
        <x:f>MAX(0,N66+O66-P66)</x:f>
        <x:v>0</x:v>
      </x:c>
      <x:c r="R66" s="180" t="n">
        <x:f>MIN(Q66,MAX(0,$G66-SUM(K66)))</x:f>
        <x:v>0</x:v>
      </x:c>
      <x:c r="S66" s="180" t="n">
        <x:f>MAX(0,Q66-R66)</x:f>
        <x:v>0</x:v>
      </x:c>
      <x:c r="T66" s="180" t="n">
        <x:f>Y65</x:f>
        <x:v>0</x:v>
      </x:c>
      <x:c r="U66" s="180" t="n">
        <x:f>IF(T66&lt;=0,0,T66*IFERROR(INDEX(Inputs!$E$15:$E$24,MATCH(3,Inputs!$L$15:$L$24,0)),0)/12)</x:f>
        <x:v>0</x:v>
      </x:c>
      <x:c r="V66" s="180" t="n">
        <x:f>MIN(T66+U66,IF(T66&gt;0,IFERROR(INDEX(Inputs!$H$15:$H$24,MATCH(3,Inputs!$L$15:$L$24,0)),0),0))</x:f>
        <x:v>0</x:v>
      </x:c>
      <x:c r="W66" s="180" t="n">
        <x:f>MAX(0,T66+U66-V66)</x:f>
        <x:v>0</x:v>
      </x:c>
      <x:c r="X66" s="180" t="n">
        <x:f>MIN(W66,MAX(0,$G66-SUM(K66,Q66)))</x:f>
        <x:v>0</x:v>
      </x:c>
      <x:c r="Y66" s="180" t="n">
        <x:f>MAX(0,W66-X66)</x:f>
        <x:v>0</x:v>
      </x:c>
      <x:c r="Z66" s="180" t="n">
        <x:f>AE65</x:f>
        <x:v>0</x:v>
      </x:c>
      <x:c r="AA66" s="180" t="n">
        <x:f>IF(Z66&lt;=0,0,Z66*IFERROR(INDEX(Inputs!$E$15:$E$24,MATCH(4,Inputs!$L$15:$L$24,0)),0)/12)</x:f>
        <x:v>0</x:v>
      </x:c>
      <x:c r="AB66" s="180" t="n">
        <x:f>MIN(Z66+AA66,IF(Z66&gt;0,IFERROR(INDEX(Inputs!$H$15:$H$24,MATCH(4,Inputs!$L$15:$L$24,0)),0),0))</x:f>
        <x:v>0</x:v>
      </x:c>
      <x:c r="AC66" s="180" t="n">
        <x:f>MAX(0,Z66+AA66-AB66)</x:f>
        <x:v>0</x:v>
      </x:c>
      <x:c r="AD66" s="180" t="n">
        <x:f>MIN(AC66,MAX(0,$G66-SUM(K66,Q66,W66)))</x:f>
        <x:v>0</x:v>
      </x:c>
      <x:c r="AE66" s="180" t="n">
        <x:f>MAX(0,AC66-AD66)</x:f>
        <x:v>0</x:v>
      </x:c>
      <x:c r="AF66" s="180" t="n">
        <x:f>AK65</x:f>
        <x:v>0</x:v>
      </x:c>
      <x:c r="AG66" s="180" t="n">
        <x:f>IF(AF66&lt;=0,0,AF66*IFERROR(INDEX(Inputs!$E$15:$E$24,MATCH(5,Inputs!$L$15:$L$24,0)),0)/12)</x:f>
        <x:v>0</x:v>
      </x:c>
      <x:c r="AH66" s="180" t="n">
        <x:f>MIN(AF66+AG66,IF(AF66&gt;0,IFERROR(INDEX(Inputs!$H$15:$H$24,MATCH(5,Inputs!$L$15:$L$24,0)),0),0))</x:f>
        <x:v>0</x:v>
      </x:c>
      <x:c r="AI66" s="180" t="n">
        <x:f>MAX(0,AF66+AG66-AH66)</x:f>
        <x:v>0</x:v>
      </x:c>
      <x:c r="AJ66" s="180" t="n">
        <x:f>MIN(AI66,MAX(0,$G66-SUM(K66,Q66,W66,AC66)))</x:f>
        <x:v>0</x:v>
      </x:c>
      <x:c r="AK66" s="180" t="n">
        <x:f>MAX(0,AI66-AJ66)</x:f>
        <x:v>0</x:v>
      </x:c>
      <x:c r="AL66" s="180" t="n">
        <x:f>AQ65</x:f>
        <x:v>0</x:v>
      </x:c>
      <x:c r="AM66" s="180" t="n">
        <x:f>IF(AL66&lt;=0,0,AL66*IFERROR(INDEX(Inputs!$E$15:$E$24,MATCH(6,Inputs!$L$15:$L$24,0)),0)/12)</x:f>
        <x:v>0</x:v>
      </x:c>
      <x:c r="AN66" s="180" t="n">
        <x:f>MIN(AL66+AM66,IF(AL66&gt;0,IFERROR(INDEX(Inputs!$H$15:$H$24,MATCH(6,Inputs!$L$15:$L$24,0)),0),0))</x:f>
        <x:v>0</x:v>
      </x:c>
      <x:c r="AO66" s="180" t="n">
        <x:f>MAX(0,AL66+AM66-AN66)</x:f>
        <x:v>0</x:v>
      </x:c>
      <x:c r="AP66" s="180" t="n">
        <x:f>MIN(AO66,MAX(0,$G66-SUM(K66,Q66,W66,AC66,AI66)))</x:f>
        <x:v>0</x:v>
      </x:c>
      <x:c r="AQ66" s="180" t="n">
        <x:f>MAX(0,AO66-AP66)</x:f>
        <x:v>0</x:v>
      </x:c>
      <x:c r="AR66" s="180" t="n">
        <x:f>AW65</x:f>
        <x:v>0</x:v>
      </x:c>
      <x:c r="AS66" s="180" t="n">
        <x:f>IF(AR66&lt;=0,0,AR66*IFERROR(INDEX(Inputs!$E$15:$E$24,MATCH(7,Inputs!$L$15:$L$24,0)),0)/12)</x:f>
        <x:v>0</x:v>
      </x:c>
      <x:c r="AT66" s="180" t="n">
        <x:f>MIN(AR66+AS66,IF(AR66&gt;0,IFERROR(INDEX(Inputs!$H$15:$H$24,MATCH(7,Inputs!$L$15:$L$24,0)),0),0))</x:f>
        <x:v>0</x:v>
      </x:c>
      <x:c r="AU66" s="180" t="n">
        <x:f>MAX(0,AR66+AS66-AT66)</x:f>
        <x:v>0</x:v>
      </x:c>
      <x:c r="AV66" s="180" t="n">
        <x:f>MIN(AU66,MAX(0,$G66-SUM(K66,Q66,W66,AC66,AI66,AO66)))</x:f>
        <x:v>0</x:v>
      </x:c>
      <x:c r="AW66" s="180" t="n">
        <x:f>MAX(0,AU66-AV66)</x:f>
        <x:v>0</x:v>
      </x:c>
      <x:c r="AX66" s="180" t="n">
        <x:f>BC65</x:f>
        <x:v>0</x:v>
      </x:c>
      <x:c r="AY66" s="180" t="n">
        <x:f>IF(AX66&lt;=0,0,AX66*IFERROR(INDEX(Inputs!$E$15:$E$24,MATCH(8,Inputs!$L$15:$L$24,0)),0)/12)</x:f>
        <x:v>0</x:v>
      </x:c>
      <x:c r="AZ66" s="180" t="n">
        <x:f>MIN(AX66+AY66,IF(AX66&gt;0,IFERROR(INDEX(Inputs!$H$15:$H$24,MATCH(8,Inputs!$L$15:$L$24,0)),0),0))</x:f>
        <x:v>0</x:v>
      </x:c>
      <x:c r="BA66" s="180" t="n">
        <x:f>MAX(0,AX66+AY66-AZ66)</x:f>
        <x:v>0</x:v>
      </x:c>
      <x:c r="BB66" s="180" t="n">
        <x:f>MIN(BA66,MAX(0,$G66-SUM(K66,Q66,W66,AC66,AI66,AO66,AU66)))</x:f>
        <x:v>0</x:v>
      </x:c>
      <x:c r="BC66" s="180" t="n">
        <x:f>MAX(0,BA66-BB66)</x:f>
        <x:v>0</x:v>
      </x:c>
      <x:c r="BD66" s="180" t="n">
        <x:f>BI65</x:f>
        <x:v>0</x:v>
      </x:c>
      <x:c r="BE66" s="180" t="n">
        <x:f>IF(BD66&lt;=0,0,BD66*IFERROR(INDEX(Inputs!$E$15:$E$24,MATCH(9,Inputs!$L$15:$L$24,0)),0)/12)</x:f>
        <x:v>0</x:v>
      </x:c>
      <x:c r="BF66" s="180" t="n">
        <x:f>MIN(BD66+BE66,IF(BD66&gt;0,IFERROR(INDEX(Inputs!$H$15:$H$24,MATCH(9,Inputs!$L$15:$L$24,0)),0),0))</x:f>
        <x:v>0</x:v>
      </x:c>
      <x:c r="BG66" s="180" t="n">
        <x:f>MAX(0,BD66+BE66-BF66)</x:f>
        <x:v>0</x:v>
      </x:c>
      <x:c r="BH66" s="180" t="n">
        <x:f>MIN(BG66,MAX(0,$G66-SUM(K66,Q66,W66,AC66,AI66,AO66,AU66,BA66)))</x:f>
        <x:v>0</x:v>
      </x:c>
      <x:c r="BI66" s="180" t="n">
        <x:f>MAX(0,BG66-BH66)</x:f>
        <x:v>0</x:v>
      </x:c>
      <x:c r="BJ66" s="180" t="n">
        <x:f>BO65</x:f>
        <x:v>0</x:v>
      </x:c>
      <x:c r="BK66" s="180" t="n">
        <x:f>IF(BJ66&lt;=0,0,BJ66*IFERROR(INDEX(Inputs!$E$15:$E$24,MATCH(10,Inputs!$L$15:$L$24,0)),0)/12)</x:f>
        <x:v>0</x:v>
      </x:c>
      <x:c r="BL66" s="180" t="n">
        <x:f>MIN(BJ66+BK66,IF(BJ66&gt;0,IFERROR(INDEX(Inputs!$H$15:$H$24,MATCH(10,Inputs!$L$15:$L$24,0)),0),0))</x:f>
        <x:v>0</x:v>
      </x:c>
      <x:c r="BM66" s="180" t="n">
        <x:f>MAX(0,BJ66+BK66-BL66)</x:f>
        <x:v>0</x:v>
      </x:c>
      <x:c r="BN66" s="180" t="n">
        <x:f>MIN(BM66,MAX(0,$G66-SUM(K66,Q66,W66,AC66,AI66,AO66,AU66,BA66,BG66)))</x:f>
        <x:v>0</x:v>
      </x:c>
      <x:c r="BO66" s="192" t="n">
        <x:f>MAX(0,BM66-BN66)</x:f>
        <x:v>0</x:v>
      </x:c>
    </x:row>
    <x:row r="67">
      <x:c r="A67" s="191" t="n">
        <x:f>60</x:f>
        <x:v>60</x:v>
      </x:c>
      <x:c r="B67" s="178" t="n">
        <x:f>EDATE(Inputs!$B$4,A67-1)</x:f>
        <x:v>48014</x:v>
      </x:c>
      <x:c r="C67" s="182" t="n">
        <x:f>SUM(H67,N67,T67,Z67,AF67,AL67,AR67,AX67,BD67,BJ67)</x:f>
        <x:v>0</x:v>
      </x:c>
      <x:c r="D67" s="182" t="n">
        <x:f>SUM(I67,O67,U67,AA67,AG67,AM67,AS67,AY67,BE67,BK67)</x:f>
        <x:v>0</x:v>
      </x:c>
      <x:c r="E67" s="182" t="n">
        <x:f>SUM(J67,P67,V67,AB67,AH67,AN67,AT67,AZ67,BF67,BL67)+SUM(L67,R67,X67,AD67,AJ67,AP67,AV67,BB67,BH67,BN67)</x:f>
        <x:v>0</x:v>
      </x:c>
      <x:c r="F67" s="182" t="n">
        <x:f>SUM(M67,S67,Y67,AE67,AK67,AQ67,AW67,BC67,BI67,BO67)</x:f>
        <x:v>0</x:v>
      </x:c>
      <x:c r="G67" s="182" t="n">
        <x:f>MAX(0,Inputs!$B$12-SUM(J67,P67,V67,AB67,AH67,AN67,AT67,AZ67,BF67,BL67))</x:f>
        <x:v>1150</x:v>
      </x:c>
      <x:c r="H67" s="180" t="n">
        <x:f>M66</x:f>
        <x:v>0</x:v>
      </x:c>
      <x:c r="I67" s="180" t="n">
        <x:f>IF(H67&lt;=0,0,H67*IFERROR(INDEX(Inputs!$E$15:$E$24,MATCH(1,Inputs!$L$15:$L$24,0)),0)/12)</x:f>
        <x:v>0</x:v>
      </x:c>
      <x:c r="J67" s="180" t="n">
        <x:f>MIN(H67+I67,IF(H67&gt;0,IFERROR(INDEX(Inputs!$H$15:$H$24,MATCH(1,Inputs!$L$15:$L$24,0)),0),0))</x:f>
        <x:v>0</x:v>
      </x:c>
      <x:c r="K67" s="180" t="n">
        <x:f>MAX(0,H67+I67-J67)</x:f>
        <x:v>0</x:v>
      </x:c>
      <x:c r="L67" s="180" t="n">
        <x:f>MIN(K67,MAX(0,$G67-0))</x:f>
        <x:v>0</x:v>
      </x:c>
      <x:c r="M67" s="180" t="n">
        <x:f>MAX(0,K67-L67)</x:f>
        <x:v>0</x:v>
      </x:c>
      <x:c r="N67" s="180" t="n">
        <x:f>S66</x:f>
        <x:v>0</x:v>
      </x:c>
      <x:c r="O67" s="180" t="n">
        <x:f>IF(N67&lt;=0,0,N67*IFERROR(INDEX(Inputs!$E$15:$E$24,MATCH(2,Inputs!$L$15:$L$24,0)),0)/12)</x:f>
        <x:v>0</x:v>
      </x:c>
      <x:c r="P67" s="180" t="n">
        <x:f>MIN(N67+O67,IF(N67&gt;0,IFERROR(INDEX(Inputs!$H$15:$H$24,MATCH(2,Inputs!$L$15:$L$24,0)),0),0))</x:f>
        <x:v>0</x:v>
      </x:c>
      <x:c r="Q67" s="180" t="n">
        <x:f>MAX(0,N67+O67-P67)</x:f>
        <x:v>0</x:v>
      </x:c>
      <x:c r="R67" s="180" t="n">
        <x:f>MIN(Q67,MAX(0,$G67-SUM(K67)))</x:f>
        <x:v>0</x:v>
      </x:c>
      <x:c r="S67" s="180" t="n">
        <x:f>MAX(0,Q67-R67)</x:f>
        <x:v>0</x:v>
      </x:c>
      <x:c r="T67" s="180" t="n">
        <x:f>Y66</x:f>
        <x:v>0</x:v>
      </x:c>
      <x:c r="U67" s="180" t="n">
        <x:f>IF(T67&lt;=0,0,T67*IFERROR(INDEX(Inputs!$E$15:$E$24,MATCH(3,Inputs!$L$15:$L$24,0)),0)/12)</x:f>
        <x:v>0</x:v>
      </x:c>
      <x:c r="V67" s="180" t="n">
        <x:f>MIN(T67+U67,IF(T67&gt;0,IFERROR(INDEX(Inputs!$H$15:$H$24,MATCH(3,Inputs!$L$15:$L$24,0)),0),0))</x:f>
        <x:v>0</x:v>
      </x:c>
      <x:c r="W67" s="180" t="n">
        <x:f>MAX(0,T67+U67-V67)</x:f>
        <x:v>0</x:v>
      </x:c>
      <x:c r="X67" s="180" t="n">
        <x:f>MIN(W67,MAX(0,$G67-SUM(K67,Q67)))</x:f>
        <x:v>0</x:v>
      </x:c>
      <x:c r="Y67" s="180" t="n">
        <x:f>MAX(0,W67-X67)</x:f>
        <x:v>0</x:v>
      </x:c>
      <x:c r="Z67" s="180" t="n">
        <x:f>AE66</x:f>
        <x:v>0</x:v>
      </x:c>
      <x:c r="AA67" s="180" t="n">
        <x:f>IF(Z67&lt;=0,0,Z67*IFERROR(INDEX(Inputs!$E$15:$E$24,MATCH(4,Inputs!$L$15:$L$24,0)),0)/12)</x:f>
        <x:v>0</x:v>
      </x:c>
      <x:c r="AB67" s="180" t="n">
        <x:f>MIN(Z67+AA67,IF(Z67&gt;0,IFERROR(INDEX(Inputs!$H$15:$H$24,MATCH(4,Inputs!$L$15:$L$24,0)),0),0))</x:f>
        <x:v>0</x:v>
      </x:c>
      <x:c r="AC67" s="180" t="n">
        <x:f>MAX(0,Z67+AA67-AB67)</x:f>
        <x:v>0</x:v>
      </x:c>
      <x:c r="AD67" s="180" t="n">
        <x:f>MIN(AC67,MAX(0,$G67-SUM(K67,Q67,W67)))</x:f>
        <x:v>0</x:v>
      </x:c>
      <x:c r="AE67" s="180" t="n">
        <x:f>MAX(0,AC67-AD67)</x:f>
        <x:v>0</x:v>
      </x:c>
      <x:c r="AF67" s="180" t="n">
        <x:f>AK66</x:f>
        <x:v>0</x:v>
      </x:c>
      <x:c r="AG67" s="180" t="n">
        <x:f>IF(AF67&lt;=0,0,AF67*IFERROR(INDEX(Inputs!$E$15:$E$24,MATCH(5,Inputs!$L$15:$L$24,0)),0)/12)</x:f>
        <x:v>0</x:v>
      </x:c>
      <x:c r="AH67" s="180" t="n">
        <x:f>MIN(AF67+AG67,IF(AF67&gt;0,IFERROR(INDEX(Inputs!$H$15:$H$24,MATCH(5,Inputs!$L$15:$L$24,0)),0),0))</x:f>
        <x:v>0</x:v>
      </x:c>
      <x:c r="AI67" s="180" t="n">
        <x:f>MAX(0,AF67+AG67-AH67)</x:f>
        <x:v>0</x:v>
      </x:c>
      <x:c r="AJ67" s="180" t="n">
        <x:f>MIN(AI67,MAX(0,$G67-SUM(K67,Q67,W67,AC67)))</x:f>
        <x:v>0</x:v>
      </x:c>
      <x:c r="AK67" s="180" t="n">
        <x:f>MAX(0,AI67-AJ67)</x:f>
        <x:v>0</x:v>
      </x:c>
      <x:c r="AL67" s="180" t="n">
        <x:f>AQ66</x:f>
        <x:v>0</x:v>
      </x:c>
      <x:c r="AM67" s="180" t="n">
        <x:f>IF(AL67&lt;=0,0,AL67*IFERROR(INDEX(Inputs!$E$15:$E$24,MATCH(6,Inputs!$L$15:$L$24,0)),0)/12)</x:f>
        <x:v>0</x:v>
      </x:c>
      <x:c r="AN67" s="180" t="n">
        <x:f>MIN(AL67+AM67,IF(AL67&gt;0,IFERROR(INDEX(Inputs!$H$15:$H$24,MATCH(6,Inputs!$L$15:$L$24,0)),0),0))</x:f>
        <x:v>0</x:v>
      </x:c>
      <x:c r="AO67" s="180" t="n">
        <x:f>MAX(0,AL67+AM67-AN67)</x:f>
        <x:v>0</x:v>
      </x:c>
      <x:c r="AP67" s="180" t="n">
        <x:f>MIN(AO67,MAX(0,$G67-SUM(K67,Q67,W67,AC67,AI67)))</x:f>
        <x:v>0</x:v>
      </x:c>
      <x:c r="AQ67" s="180" t="n">
        <x:f>MAX(0,AO67-AP67)</x:f>
        <x:v>0</x:v>
      </x:c>
      <x:c r="AR67" s="180" t="n">
        <x:f>AW66</x:f>
        <x:v>0</x:v>
      </x:c>
      <x:c r="AS67" s="180" t="n">
        <x:f>IF(AR67&lt;=0,0,AR67*IFERROR(INDEX(Inputs!$E$15:$E$24,MATCH(7,Inputs!$L$15:$L$24,0)),0)/12)</x:f>
        <x:v>0</x:v>
      </x:c>
      <x:c r="AT67" s="180" t="n">
        <x:f>MIN(AR67+AS67,IF(AR67&gt;0,IFERROR(INDEX(Inputs!$H$15:$H$24,MATCH(7,Inputs!$L$15:$L$24,0)),0),0))</x:f>
        <x:v>0</x:v>
      </x:c>
      <x:c r="AU67" s="180" t="n">
        <x:f>MAX(0,AR67+AS67-AT67)</x:f>
        <x:v>0</x:v>
      </x:c>
      <x:c r="AV67" s="180" t="n">
        <x:f>MIN(AU67,MAX(0,$G67-SUM(K67,Q67,W67,AC67,AI67,AO67)))</x:f>
        <x:v>0</x:v>
      </x:c>
      <x:c r="AW67" s="180" t="n">
        <x:f>MAX(0,AU67-AV67)</x:f>
        <x:v>0</x:v>
      </x:c>
      <x:c r="AX67" s="180" t="n">
        <x:f>BC66</x:f>
        <x:v>0</x:v>
      </x:c>
      <x:c r="AY67" s="180" t="n">
        <x:f>IF(AX67&lt;=0,0,AX67*IFERROR(INDEX(Inputs!$E$15:$E$24,MATCH(8,Inputs!$L$15:$L$24,0)),0)/12)</x:f>
        <x:v>0</x:v>
      </x:c>
      <x:c r="AZ67" s="180" t="n">
        <x:f>MIN(AX67+AY67,IF(AX67&gt;0,IFERROR(INDEX(Inputs!$H$15:$H$24,MATCH(8,Inputs!$L$15:$L$24,0)),0),0))</x:f>
        <x:v>0</x:v>
      </x:c>
      <x:c r="BA67" s="180" t="n">
        <x:f>MAX(0,AX67+AY67-AZ67)</x:f>
        <x:v>0</x:v>
      </x:c>
      <x:c r="BB67" s="180" t="n">
        <x:f>MIN(BA67,MAX(0,$G67-SUM(K67,Q67,W67,AC67,AI67,AO67,AU67)))</x:f>
        <x:v>0</x:v>
      </x:c>
      <x:c r="BC67" s="180" t="n">
        <x:f>MAX(0,BA67-BB67)</x:f>
        <x:v>0</x:v>
      </x:c>
      <x:c r="BD67" s="180" t="n">
        <x:f>BI66</x:f>
        <x:v>0</x:v>
      </x:c>
      <x:c r="BE67" s="180" t="n">
        <x:f>IF(BD67&lt;=0,0,BD67*IFERROR(INDEX(Inputs!$E$15:$E$24,MATCH(9,Inputs!$L$15:$L$24,0)),0)/12)</x:f>
        <x:v>0</x:v>
      </x:c>
      <x:c r="BF67" s="180" t="n">
        <x:f>MIN(BD67+BE67,IF(BD67&gt;0,IFERROR(INDEX(Inputs!$H$15:$H$24,MATCH(9,Inputs!$L$15:$L$24,0)),0),0))</x:f>
        <x:v>0</x:v>
      </x:c>
      <x:c r="BG67" s="180" t="n">
        <x:f>MAX(0,BD67+BE67-BF67)</x:f>
        <x:v>0</x:v>
      </x:c>
      <x:c r="BH67" s="180" t="n">
        <x:f>MIN(BG67,MAX(0,$G67-SUM(K67,Q67,W67,AC67,AI67,AO67,AU67,BA67)))</x:f>
        <x:v>0</x:v>
      </x:c>
      <x:c r="BI67" s="180" t="n">
        <x:f>MAX(0,BG67-BH67)</x:f>
        <x:v>0</x:v>
      </x:c>
      <x:c r="BJ67" s="180" t="n">
        <x:f>BO66</x:f>
        <x:v>0</x:v>
      </x:c>
      <x:c r="BK67" s="180" t="n">
        <x:f>IF(BJ67&lt;=0,0,BJ67*IFERROR(INDEX(Inputs!$E$15:$E$24,MATCH(10,Inputs!$L$15:$L$24,0)),0)/12)</x:f>
        <x:v>0</x:v>
      </x:c>
      <x:c r="BL67" s="180" t="n">
        <x:f>MIN(BJ67+BK67,IF(BJ67&gt;0,IFERROR(INDEX(Inputs!$H$15:$H$24,MATCH(10,Inputs!$L$15:$L$24,0)),0),0))</x:f>
        <x:v>0</x:v>
      </x:c>
      <x:c r="BM67" s="180" t="n">
        <x:f>MAX(0,BJ67+BK67-BL67)</x:f>
        <x:v>0</x:v>
      </x:c>
      <x:c r="BN67" s="180" t="n">
        <x:f>MIN(BM67,MAX(0,$G67-SUM(K67,Q67,W67,AC67,AI67,AO67,AU67,BA67,BG67)))</x:f>
        <x:v>0</x:v>
      </x:c>
      <x:c r="BO67" s="192" t="n">
        <x:f>MAX(0,BM67-BN67)</x:f>
        <x:v>0</x:v>
      </x:c>
    </x:row>
    <x:row r="68">
      <x:c r="A68" s="191" t="n">
        <x:f>61</x:f>
        <x:v>61</x:v>
      </x:c>
      <x:c r="B68" s="178" t="n">
        <x:f>EDATE(Inputs!$B$4,A68-1)</x:f>
        <x:v>48044</x:v>
      </x:c>
      <x:c r="C68" s="182" t="n">
        <x:f>SUM(H68,N68,T68,Z68,AF68,AL68,AR68,AX68,BD68,BJ68)</x:f>
        <x:v>0</x:v>
      </x:c>
      <x:c r="D68" s="182" t="n">
        <x:f>SUM(I68,O68,U68,AA68,AG68,AM68,AS68,AY68,BE68,BK68)</x:f>
        <x:v>0</x:v>
      </x:c>
      <x:c r="E68" s="182" t="n">
        <x:f>SUM(J68,P68,V68,AB68,AH68,AN68,AT68,AZ68,BF68,BL68)+SUM(L68,R68,X68,AD68,AJ68,AP68,AV68,BB68,BH68,BN68)</x:f>
        <x:v>0</x:v>
      </x:c>
      <x:c r="F68" s="182" t="n">
        <x:f>SUM(M68,S68,Y68,AE68,AK68,AQ68,AW68,BC68,BI68,BO68)</x:f>
        <x:v>0</x:v>
      </x:c>
      <x:c r="G68" s="182" t="n">
        <x:f>MAX(0,Inputs!$B$12-SUM(J68,P68,V68,AB68,AH68,AN68,AT68,AZ68,BF68,BL68))</x:f>
        <x:v>1150</x:v>
      </x:c>
      <x:c r="H68" s="180" t="n">
        <x:f>M67</x:f>
        <x:v>0</x:v>
      </x:c>
      <x:c r="I68" s="180" t="n">
        <x:f>IF(H68&lt;=0,0,H68*IFERROR(INDEX(Inputs!$E$15:$E$24,MATCH(1,Inputs!$L$15:$L$24,0)),0)/12)</x:f>
        <x:v>0</x:v>
      </x:c>
      <x:c r="J68" s="180" t="n">
        <x:f>MIN(H68+I68,IF(H68&gt;0,IFERROR(INDEX(Inputs!$H$15:$H$24,MATCH(1,Inputs!$L$15:$L$24,0)),0),0))</x:f>
        <x:v>0</x:v>
      </x:c>
      <x:c r="K68" s="180" t="n">
        <x:f>MAX(0,H68+I68-J68)</x:f>
        <x:v>0</x:v>
      </x:c>
      <x:c r="L68" s="180" t="n">
        <x:f>MIN(K68,MAX(0,$G68-0))</x:f>
        <x:v>0</x:v>
      </x:c>
      <x:c r="M68" s="180" t="n">
        <x:f>MAX(0,K68-L68)</x:f>
        <x:v>0</x:v>
      </x:c>
      <x:c r="N68" s="180" t="n">
        <x:f>S67</x:f>
        <x:v>0</x:v>
      </x:c>
      <x:c r="O68" s="180" t="n">
        <x:f>IF(N68&lt;=0,0,N68*IFERROR(INDEX(Inputs!$E$15:$E$24,MATCH(2,Inputs!$L$15:$L$24,0)),0)/12)</x:f>
        <x:v>0</x:v>
      </x:c>
      <x:c r="P68" s="180" t="n">
        <x:f>MIN(N68+O68,IF(N68&gt;0,IFERROR(INDEX(Inputs!$H$15:$H$24,MATCH(2,Inputs!$L$15:$L$24,0)),0),0))</x:f>
        <x:v>0</x:v>
      </x:c>
      <x:c r="Q68" s="180" t="n">
        <x:f>MAX(0,N68+O68-P68)</x:f>
        <x:v>0</x:v>
      </x:c>
      <x:c r="R68" s="180" t="n">
        <x:f>MIN(Q68,MAX(0,$G68-SUM(K68)))</x:f>
        <x:v>0</x:v>
      </x:c>
      <x:c r="S68" s="180" t="n">
        <x:f>MAX(0,Q68-R68)</x:f>
        <x:v>0</x:v>
      </x:c>
      <x:c r="T68" s="180" t="n">
        <x:f>Y67</x:f>
        <x:v>0</x:v>
      </x:c>
      <x:c r="U68" s="180" t="n">
        <x:f>IF(T68&lt;=0,0,T68*IFERROR(INDEX(Inputs!$E$15:$E$24,MATCH(3,Inputs!$L$15:$L$24,0)),0)/12)</x:f>
        <x:v>0</x:v>
      </x:c>
      <x:c r="V68" s="180" t="n">
        <x:f>MIN(T68+U68,IF(T68&gt;0,IFERROR(INDEX(Inputs!$H$15:$H$24,MATCH(3,Inputs!$L$15:$L$24,0)),0),0))</x:f>
        <x:v>0</x:v>
      </x:c>
      <x:c r="W68" s="180" t="n">
        <x:f>MAX(0,T68+U68-V68)</x:f>
        <x:v>0</x:v>
      </x:c>
      <x:c r="X68" s="180" t="n">
        <x:f>MIN(W68,MAX(0,$G68-SUM(K68,Q68)))</x:f>
        <x:v>0</x:v>
      </x:c>
      <x:c r="Y68" s="180" t="n">
        <x:f>MAX(0,W68-X68)</x:f>
        <x:v>0</x:v>
      </x:c>
      <x:c r="Z68" s="180" t="n">
        <x:f>AE67</x:f>
        <x:v>0</x:v>
      </x:c>
      <x:c r="AA68" s="180" t="n">
        <x:f>IF(Z68&lt;=0,0,Z68*IFERROR(INDEX(Inputs!$E$15:$E$24,MATCH(4,Inputs!$L$15:$L$24,0)),0)/12)</x:f>
        <x:v>0</x:v>
      </x:c>
      <x:c r="AB68" s="180" t="n">
        <x:f>MIN(Z68+AA68,IF(Z68&gt;0,IFERROR(INDEX(Inputs!$H$15:$H$24,MATCH(4,Inputs!$L$15:$L$24,0)),0),0))</x:f>
        <x:v>0</x:v>
      </x:c>
      <x:c r="AC68" s="180" t="n">
        <x:f>MAX(0,Z68+AA68-AB68)</x:f>
        <x:v>0</x:v>
      </x:c>
      <x:c r="AD68" s="180" t="n">
        <x:f>MIN(AC68,MAX(0,$G68-SUM(K68,Q68,W68)))</x:f>
        <x:v>0</x:v>
      </x:c>
      <x:c r="AE68" s="180" t="n">
        <x:f>MAX(0,AC68-AD68)</x:f>
        <x:v>0</x:v>
      </x:c>
      <x:c r="AF68" s="180" t="n">
        <x:f>AK67</x:f>
        <x:v>0</x:v>
      </x:c>
      <x:c r="AG68" s="180" t="n">
        <x:f>IF(AF68&lt;=0,0,AF68*IFERROR(INDEX(Inputs!$E$15:$E$24,MATCH(5,Inputs!$L$15:$L$24,0)),0)/12)</x:f>
        <x:v>0</x:v>
      </x:c>
      <x:c r="AH68" s="180" t="n">
        <x:f>MIN(AF68+AG68,IF(AF68&gt;0,IFERROR(INDEX(Inputs!$H$15:$H$24,MATCH(5,Inputs!$L$15:$L$24,0)),0),0))</x:f>
        <x:v>0</x:v>
      </x:c>
      <x:c r="AI68" s="180" t="n">
        <x:f>MAX(0,AF68+AG68-AH68)</x:f>
        <x:v>0</x:v>
      </x:c>
      <x:c r="AJ68" s="180" t="n">
        <x:f>MIN(AI68,MAX(0,$G68-SUM(K68,Q68,W68,AC68)))</x:f>
        <x:v>0</x:v>
      </x:c>
      <x:c r="AK68" s="180" t="n">
        <x:f>MAX(0,AI68-AJ68)</x:f>
        <x:v>0</x:v>
      </x:c>
      <x:c r="AL68" s="180" t="n">
        <x:f>AQ67</x:f>
        <x:v>0</x:v>
      </x:c>
      <x:c r="AM68" s="180" t="n">
        <x:f>IF(AL68&lt;=0,0,AL68*IFERROR(INDEX(Inputs!$E$15:$E$24,MATCH(6,Inputs!$L$15:$L$24,0)),0)/12)</x:f>
        <x:v>0</x:v>
      </x:c>
      <x:c r="AN68" s="180" t="n">
        <x:f>MIN(AL68+AM68,IF(AL68&gt;0,IFERROR(INDEX(Inputs!$H$15:$H$24,MATCH(6,Inputs!$L$15:$L$24,0)),0),0))</x:f>
        <x:v>0</x:v>
      </x:c>
      <x:c r="AO68" s="180" t="n">
        <x:f>MAX(0,AL68+AM68-AN68)</x:f>
        <x:v>0</x:v>
      </x:c>
      <x:c r="AP68" s="180" t="n">
        <x:f>MIN(AO68,MAX(0,$G68-SUM(K68,Q68,W68,AC68,AI68)))</x:f>
        <x:v>0</x:v>
      </x:c>
      <x:c r="AQ68" s="180" t="n">
        <x:f>MAX(0,AO68-AP68)</x:f>
        <x:v>0</x:v>
      </x:c>
      <x:c r="AR68" s="180" t="n">
        <x:f>AW67</x:f>
        <x:v>0</x:v>
      </x:c>
      <x:c r="AS68" s="180" t="n">
        <x:f>IF(AR68&lt;=0,0,AR68*IFERROR(INDEX(Inputs!$E$15:$E$24,MATCH(7,Inputs!$L$15:$L$24,0)),0)/12)</x:f>
        <x:v>0</x:v>
      </x:c>
      <x:c r="AT68" s="180" t="n">
        <x:f>MIN(AR68+AS68,IF(AR68&gt;0,IFERROR(INDEX(Inputs!$H$15:$H$24,MATCH(7,Inputs!$L$15:$L$24,0)),0),0))</x:f>
        <x:v>0</x:v>
      </x:c>
      <x:c r="AU68" s="180" t="n">
        <x:f>MAX(0,AR68+AS68-AT68)</x:f>
        <x:v>0</x:v>
      </x:c>
      <x:c r="AV68" s="180" t="n">
        <x:f>MIN(AU68,MAX(0,$G68-SUM(K68,Q68,W68,AC68,AI68,AO68)))</x:f>
        <x:v>0</x:v>
      </x:c>
      <x:c r="AW68" s="180" t="n">
        <x:f>MAX(0,AU68-AV68)</x:f>
        <x:v>0</x:v>
      </x:c>
      <x:c r="AX68" s="180" t="n">
        <x:f>BC67</x:f>
        <x:v>0</x:v>
      </x:c>
      <x:c r="AY68" s="180" t="n">
        <x:f>IF(AX68&lt;=0,0,AX68*IFERROR(INDEX(Inputs!$E$15:$E$24,MATCH(8,Inputs!$L$15:$L$24,0)),0)/12)</x:f>
        <x:v>0</x:v>
      </x:c>
      <x:c r="AZ68" s="180" t="n">
        <x:f>MIN(AX68+AY68,IF(AX68&gt;0,IFERROR(INDEX(Inputs!$H$15:$H$24,MATCH(8,Inputs!$L$15:$L$24,0)),0),0))</x:f>
        <x:v>0</x:v>
      </x:c>
      <x:c r="BA68" s="180" t="n">
        <x:f>MAX(0,AX68+AY68-AZ68)</x:f>
        <x:v>0</x:v>
      </x:c>
      <x:c r="BB68" s="180" t="n">
        <x:f>MIN(BA68,MAX(0,$G68-SUM(K68,Q68,W68,AC68,AI68,AO68,AU68)))</x:f>
        <x:v>0</x:v>
      </x:c>
      <x:c r="BC68" s="180" t="n">
        <x:f>MAX(0,BA68-BB68)</x:f>
        <x:v>0</x:v>
      </x:c>
      <x:c r="BD68" s="180" t="n">
        <x:f>BI67</x:f>
        <x:v>0</x:v>
      </x:c>
      <x:c r="BE68" s="180" t="n">
        <x:f>IF(BD68&lt;=0,0,BD68*IFERROR(INDEX(Inputs!$E$15:$E$24,MATCH(9,Inputs!$L$15:$L$24,0)),0)/12)</x:f>
        <x:v>0</x:v>
      </x:c>
      <x:c r="BF68" s="180" t="n">
        <x:f>MIN(BD68+BE68,IF(BD68&gt;0,IFERROR(INDEX(Inputs!$H$15:$H$24,MATCH(9,Inputs!$L$15:$L$24,0)),0),0))</x:f>
        <x:v>0</x:v>
      </x:c>
      <x:c r="BG68" s="180" t="n">
        <x:f>MAX(0,BD68+BE68-BF68)</x:f>
        <x:v>0</x:v>
      </x:c>
      <x:c r="BH68" s="180" t="n">
        <x:f>MIN(BG68,MAX(0,$G68-SUM(K68,Q68,W68,AC68,AI68,AO68,AU68,BA68)))</x:f>
        <x:v>0</x:v>
      </x:c>
      <x:c r="BI68" s="180" t="n">
        <x:f>MAX(0,BG68-BH68)</x:f>
        <x:v>0</x:v>
      </x:c>
      <x:c r="BJ68" s="180" t="n">
        <x:f>BO67</x:f>
        <x:v>0</x:v>
      </x:c>
      <x:c r="BK68" s="180" t="n">
        <x:f>IF(BJ68&lt;=0,0,BJ68*IFERROR(INDEX(Inputs!$E$15:$E$24,MATCH(10,Inputs!$L$15:$L$24,0)),0)/12)</x:f>
        <x:v>0</x:v>
      </x:c>
      <x:c r="BL68" s="180" t="n">
        <x:f>MIN(BJ68+BK68,IF(BJ68&gt;0,IFERROR(INDEX(Inputs!$H$15:$H$24,MATCH(10,Inputs!$L$15:$L$24,0)),0),0))</x:f>
        <x:v>0</x:v>
      </x:c>
      <x:c r="BM68" s="180" t="n">
        <x:f>MAX(0,BJ68+BK68-BL68)</x:f>
        <x:v>0</x:v>
      </x:c>
      <x:c r="BN68" s="180" t="n">
        <x:f>MIN(BM68,MAX(0,$G68-SUM(K68,Q68,W68,AC68,AI68,AO68,AU68,BA68,BG68)))</x:f>
        <x:v>0</x:v>
      </x:c>
      <x:c r="BO68" s="192" t="n">
        <x:f>MAX(0,BM68-BN68)</x:f>
        <x:v>0</x:v>
      </x:c>
    </x:row>
    <x:row r="69">
      <x:c r="A69" s="191" t="n">
        <x:f>62</x:f>
        <x:v>62</x:v>
      </x:c>
      <x:c r="B69" s="178" t="n">
        <x:f>EDATE(Inputs!$B$4,A69-1)</x:f>
        <x:v>48075</x:v>
      </x:c>
      <x:c r="C69" s="182" t="n">
        <x:f>SUM(H69,N69,T69,Z69,AF69,AL69,AR69,AX69,BD69,BJ69)</x:f>
        <x:v>0</x:v>
      </x:c>
      <x:c r="D69" s="182" t="n">
        <x:f>SUM(I69,O69,U69,AA69,AG69,AM69,AS69,AY69,BE69,BK69)</x:f>
        <x:v>0</x:v>
      </x:c>
      <x:c r="E69" s="182" t="n">
        <x:f>SUM(J69,P69,V69,AB69,AH69,AN69,AT69,AZ69,BF69,BL69)+SUM(L69,R69,X69,AD69,AJ69,AP69,AV69,BB69,BH69,BN69)</x:f>
        <x:v>0</x:v>
      </x:c>
      <x:c r="F69" s="182" t="n">
        <x:f>SUM(M69,S69,Y69,AE69,AK69,AQ69,AW69,BC69,BI69,BO69)</x:f>
        <x:v>0</x:v>
      </x:c>
      <x:c r="G69" s="182" t="n">
        <x:f>MAX(0,Inputs!$B$12-SUM(J69,P69,V69,AB69,AH69,AN69,AT69,AZ69,BF69,BL69))</x:f>
        <x:v>1150</x:v>
      </x:c>
      <x:c r="H69" s="180" t="n">
        <x:f>M68</x:f>
        <x:v>0</x:v>
      </x:c>
      <x:c r="I69" s="180" t="n">
        <x:f>IF(H69&lt;=0,0,H69*IFERROR(INDEX(Inputs!$E$15:$E$24,MATCH(1,Inputs!$L$15:$L$24,0)),0)/12)</x:f>
        <x:v>0</x:v>
      </x:c>
      <x:c r="J69" s="180" t="n">
        <x:f>MIN(H69+I69,IF(H69&gt;0,IFERROR(INDEX(Inputs!$H$15:$H$24,MATCH(1,Inputs!$L$15:$L$24,0)),0),0))</x:f>
        <x:v>0</x:v>
      </x:c>
      <x:c r="K69" s="180" t="n">
        <x:f>MAX(0,H69+I69-J69)</x:f>
        <x:v>0</x:v>
      </x:c>
      <x:c r="L69" s="180" t="n">
        <x:f>MIN(K69,MAX(0,$G69-0))</x:f>
        <x:v>0</x:v>
      </x:c>
      <x:c r="M69" s="180" t="n">
        <x:f>MAX(0,K69-L69)</x:f>
        <x:v>0</x:v>
      </x:c>
      <x:c r="N69" s="180" t="n">
        <x:f>S68</x:f>
        <x:v>0</x:v>
      </x:c>
      <x:c r="O69" s="180" t="n">
        <x:f>IF(N69&lt;=0,0,N69*IFERROR(INDEX(Inputs!$E$15:$E$24,MATCH(2,Inputs!$L$15:$L$24,0)),0)/12)</x:f>
        <x:v>0</x:v>
      </x:c>
      <x:c r="P69" s="180" t="n">
        <x:f>MIN(N69+O69,IF(N69&gt;0,IFERROR(INDEX(Inputs!$H$15:$H$24,MATCH(2,Inputs!$L$15:$L$24,0)),0),0))</x:f>
        <x:v>0</x:v>
      </x:c>
      <x:c r="Q69" s="180" t="n">
        <x:f>MAX(0,N69+O69-P69)</x:f>
        <x:v>0</x:v>
      </x:c>
      <x:c r="R69" s="180" t="n">
        <x:f>MIN(Q69,MAX(0,$G69-SUM(K69)))</x:f>
        <x:v>0</x:v>
      </x:c>
      <x:c r="S69" s="180" t="n">
        <x:f>MAX(0,Q69-R69)</x:f>
        <x:v>0</x:v>
      </x:c>
      <x:c r="T69" s="180" t="n">
        <x:f>Y68</x:f>
        <x:v>0</x:v>
      </x:c>
      <x:c r="U69" s="180" t="n">
        <x:f>IF(T69&lt;=0,0,T69*IFERROR(INDEX(Inputs!$E$15:$E$24,MATCH(3,Inputs!$L$15:$L$24,0)),0)/12)</x:f>
        <x:v>0</x:v>
      </x:c>
      <x:c r="V69" s="180" t="n">
        <x:f>MIN(T69+U69,IF(T69&gt;0,IFERROR(INDEX(Inputs!$H$15:$H$24,MATCH(3,Inputs!$L$15:$L$24,0)),0),0))</x:f>
        <x:v>0</x:v>
      </x:c>
      <x:c r="W69" s="180" t="n">
        <x:f>MAX(0,T69+U69-V69)</x:f>
        <x:v>0</x:v>
      </x:c>
      <x:c r="X69" s="180" t="n">
        <x:f>MIN(W69,MAX(0,$G69-SUM(K69,Q69)))</x:f>
        <x:v>0</x:v>
      </x:c>
      <x:c r="Y69" s="180" t="n">
        <x:f>MAX(0,W69-X69)</x:f>
        <x:v>0</x:v>
      </x:c>
      <x:c r="Z69" s="180" t="n">
        <x:f>AE68</x:f>
        <x:v>0</x:v>
      </x:c>
      <x:c r="AA69" s="180" t="n">
        <x:f>IF(Z69&lt;=0,0,Z69*IFERROR(INDEX(Inputs!$E$15:$E$24,MATCH(4,Inputs!$L$15:$L$24,0)),0)/12)</x:f>
        <x:v>0</x:v>
      </x:c>
      <x:c r="AB69" s="180" t="n">
        <x:f>MIN(Z69+AA69,IF(Z69&gt;0,IFERROR(INDEX(Inputs!$H$15:$H$24,MATCH(4,Inputs!$L$15:$L$24,0)),0),0))</x:f>
        <x:v>0</x:v>
      </x:c>
      <x:c r="AC69" s="180" t="n">
        <x:f>MAX(0,Z69+AA69-AB69)</x:f>
        <x:v>0</x:v>
      </x:c>
      <x:c r="AD69" s="180" t="n">
        <x:f>MIN(AC69,MAX(0,$G69-SUM(K69,Q69,W69)))</x:f>
        <x:v>0</x:v>
      </x:c>
      <x:c r="AE69" s="180" t="n">
        <x:f>MAX(0,AC69-AD69)</x:f>
        <x:v>0</x:v>
      </x:c>
      <x:c r="AF69" s="180" t="n">
        <x:f>AK68</x:f>
        <x:v>0</x:v>
      </x:c>
      <x:c r="AG69" s="180" t="n">
        <x:f>IF(AF69&lt;=0,0,AF69*IFERROR(INDEX(Inputs!$E$15:$E$24,MATCH(5,Inputs!$L$15:$L$24,0)),0)/12)</x:f>
        <x:v>0</x:v>
      </x:c>
      <x:c r="AH69" s="180" t="n">
        <x:f>MIN(AF69+AG69,IF(AF69&gt;0,IFERROR(INDEX(Inputs!$H$15:$H$24,MATCH(5,Inputs!$L$15:$L$24,0)),0),0))</x:f>
        <x:v>0</x:v>
      </x:c>
      <x:c r="AI69" s="180" t="n">
        <x:f>MAX(0,AF69+AG69-AH69)</x:f>
        <x:v>0</x:v>
      </x:c>
      <x:c r="AJ69" s="180" t="n">
        <x:f>MIN(AI69,MAX(0,$G69-SUM(K69,Q69,W69,AC69)))</x:f>
        <x:v>0</x:v>
      </x:c>
      <x:c r="AK69" s="180" t="n">
        <x:f>MAX(0,AI69-AJ69)</x:f>
        <x:v>0</x:v>
      </x:c>
      <x:c r="AL69" s="180" t="n">
        <x:f>AQ68</x:f>
        <x:v>0</x:v>
      </x:c>
      <x:c r="AM69" s="180" t="n">
        <x:f>IF(AL69&lt;=0,0,AL69*IFERROR(INDEX(Inputs!$E$15:$E$24,MATCH(6,Inputs!$L$15:$L$24,0)),0)/12)</x:f>
        <x:v>0</x:v>
      </x:c>
      <x:c r="AN69" s="180" t="n">
        <x:f>MIN(AL69+AM69,IF(AL69&gt;0,IFERROR(INDEX(Inputs!$H$15:$H$24,MATCH(6,Inputs!$L$15:$L$24,0)),0),0))</x:f>
        <x:v>0</x:v>
      </x:c>
      <x:c r="AO69" s="180" t="n">
        <x:f>MAX(0,AL69+AM69-AN69)</x:f>
        <x:v>0</x:v>
      </x:c>
      <x:c r="AP69" s="180" t="n">
        <x:f>MIN(AO69,MAX(0,$G69-SUM(K69,Q69,W69,AC69,AI69)))</x:f>
        <x:v>0</x:v>
      </x:c>
      <x:c r="AQ69" s="180" t="n">
        <x:f>MAX(0,AO69-AP69)</x:f>
        <x:v>0</x:v>
      </x:c>
      <x:c r="AR69" s="180" t="n">
        <x:f>AW68</x:f>
        <x:v>0</x:v>
      </x:c>
      <x:c r="AS69" s="180" t="n">
        <x:f>IF(AR69&lt;=0,0,AR69*IFERROR(INDEX(Inputs!$E$15:$E$24,MATCH(7,Inputs!$L$15:$L$24,0)),0)/12)</x:f>
        <x:v>0</x:v>
      </x:c>
      <x:c r="AT69" s="180" t="n">
        <x:f>MIN(AR69+AS69,IF(AR69&gt;0,IFERROR(INDEX(Inputs!$H$15:$H$24,MATCH(7,Inputs!$L$15:$L$24,0)),0),0))</x:f>
        <x:v>0</x:v>
      </x:c>
      <x:c r="AU69" s="180" t="n">
        <x:f>MAX(0,AR69+AS69-AT69)</x:f>
        <x:v>0</x:v>
      </x:c>
      <x:c r="AV69" s="180" t="n">
        <x:f>MIN(AU69,MAX(0,$G69-SUM(K69,Q69,W69,AC69,AI69,AO69)))</x:f>
        <x:v>0</x:v>
      </x:c>
      <x:c r="AW69" s="180" t="n">
        <x:f>MAX(0,AU69-AV69)</x:f>
        <x:v>0</x:v>
      </x:c>
      <x:c r="AX69" s="180" t="n">
        <x:f>BC68</x:f>
        <x:v>0</x:v>
      </x:c>
      <x:c r="AY69" s="180" t="n">
        <x:f>IF(AX69&lt;=0,0,AX69*IFERROR(INDEX(Inputs!$E$15:$E$24,MATCH(8,Inputs!$L$15:$L$24,0)),0)/12)</x:f>
        <x:v>0</x:v>
      </x:c>
      <x:c r="AZ69" s="180" t="n">
        <x:f>MIN(AX69+AY69,IF(AX69&gt;0,IFERROR(INDEX(Inputs!$H$15:$H$24,MATCH(8,Inputs!$L$15:$L$24,0)),0),0))</x:f>
        <x:v>0</x:v>
      </x:c>
      <x:c r="BA69" s="180" t="n">
        <x:f>MAX(0,AX69+AY69-AZ69)</x:f>
        <x:v>0</x:v>
      </x:c>
      <x:c r="BB69" s="180" t="n">
        <x:f>MIN(BA69,MAX(0,$G69-SUM(K69,Q69,W69,AC69,AI69,AO69,AU69)))</x:f>
        <x:v>0</x:v>
      </x:c>
      <x:c r="BC69" s="180" t="n">
        <x:f>MAX(0,BA69-BB69)</x:f>
        <x:v>0</x:v>
      </x:c>
      <x:c r="BD69" s="180" t="n">
        <x:f>BI68</x:f>
        <x:v>0</x:v>
      </x:c>
      <x:c r="BE69" s="180" t="n">
        <x:f>IF(BD69&lt;=0,0,BD69*IFERROR(INDEX(Inputs!$E$15:$E$24,MATCH(9,Inputs!$L$15:$L$24,0)),0)/12)</x:f>
        <x:v>0</x:v>
      </x:c>
      <x:c r="BF69" s="180" t="n">
        <x:f>MIN(BD69+BE69,IF(BD69&gt;0,IFERROR(INDEX(Inputs!$H$15:$H$24,MATCH(9,Inputs!$L$15:$L$24,0)),0),0))</x:f>
        <x:v>0</x:v>
      </x:c>
      <x:c r="BG69" s="180" t="n">
        <x:f>MAX(0,BD69+BE69-BF69)</x:f>
        <x:v>0</x:v>
      </x:c>
      <x:c r="BH69" s="180" t="n">
        <x:f>MIN(BG69,MAX(0,$G69-SUM(K69,Q69,W69,AC69,AI69,AO69,AU69,BA69)))</x:f>
        <x:v>0</x:v>
      </x:c>
      <x:c r="BI69" s="180" t="n">
        <x:f>MAX(0,BG69-BH69)</x:f>
        <x:v>0</x:v>
      </x:c>
      <x:c r="BJ69" s="180" t="n">
        <x:f>BO68</x:f>
        <x:v>0</x:v>
      </x:c>
      <x:c r="BK69" s="180" t="n">
        <x:f>IF(BJ69&lt;=0,0,BJ69*IFERROR(INDEX(Inputs!$E$15:$E$24,MATCH(10,Inputs!$L$15:$L$24,0)),0)/12)</x:f>
        <x:v>0</x:v>
      </x:c>
      <x:c r="BL69" s="180" t="n">
        <x:f>MIN(BJ69+BK69,IF(BJ69&gt;0,IFERROR(INDEX(Inputs!$H$15:$H$24,MATCH(10,Inputs!$L$15:$L$24,0)),0),0))</x:f>
        <x:v>0</x:v>
      </x:c>
      <x:c r="BM69" s="180" t="n">
        <x:f>MAX(0,BJ69+BK69-BL69)</x:f>
        <x:v>0</x:v>
      </x:c>
      <x:c r="BN69" s="180" t="n">
        <x:f>MIN(BM69,MAX(0,$G69-SUM(K69,Q69,W69,AC69,AI69,AO69,AU69,BA69,BG69)))</x:f>
        <x:v>0</x:v>
      </x:c>
      <x:c r="BO69" s="192" t="n">
        <x:f>MAX(0,BM69-BN69)</x:f>
        <x:v>0</x:v>
      </x:c>
    </x:row>
    <x:row r="70">
      <x:c r="A70" s="191" t="n">
        <x:f>63</x:f>
        <x:v>63</x:v>
      </x:c>
      <x:c r="B70" s="178" t="n">
        <x:f>EDATE(Inputs!$B$4,A70-1)</x:f>
        <x:v>48106</x:v>
      </x:c>
      <x:c r="C70" s="182" t="n">
        <x:f>SUM(H70,N70,T70,Z70,AF70,AL70,AR70,AX70,BD70,BJ70)</x:f>
        <x:v>0</x:v>
      </x:c>
      <x:c r="D70" s="182" t="n">
        <x:f>SUM(I70,O70,U70,AA70,AG70,AM70,AS70,AY70,BE70,BK70)</x:f>
        <x:v>0</x:v>
      </x:c>
      <x:c r="E70" s="182" t="n">
        <x:f>SUM(J70,P70,V70,AB70,AH70,AN70,AT70,AZ70,BF70,BL70)+SUM(L70,R70,X70,AD70,AJ70,AP70,AV70,BB70,BH70,BN70)</x:f>
        <x:v>0</x:v>
      </x:c>
      <x:c r="F70" s="182" t="n">
        <x:f>SUM(M70,S70,Y70,AE70,AK70,AQ70,AW70,BC70,BI70,BO70)</x:f>
        <x:v>0</x:v>
      </x:c>
      <x:c r="G70" s="182" t="n">
        <x:f>MAX(0,Inputs!$B$12-SUM(J70,P70,V70,AB70,AH70,AN70,AT70,AZ70,BF70,BL70))</x:f>
        <x:v>1150</x:v>
      </x:c>
      <x:c r="H70" s="180" t="n">
        <x:f>M69</x:f>
        <x:v>0</x:v>
      </x:c>
      <x:c r="I70" s="180" t="n">
        <x:f>IF(H70&lt;=0,0,H70*IFERROR(INDEX(Inputs!$E$15:$E$24,MATCH(1,Inputs!$L$15:$L$24,0)),0)/12)</x:f>
        <x:v>0</x:v>
      </x:c>
      <x:c r="J70" s="180" t="n">
        <x:f>MIN(H70+I70,IF(H70&gt;0,IFERROR(INDEX(Inputs!$H$15:$H$24,MATCH(1,Inputs!$L$15:$L$24,0)),0),0))</x:f>
        <x:v>0</x:v>
      </x:c>
      <x:c r="K70" s="180" t="n">
        <x:f>MAX(0,H70+I70-J70)</x:f>
        <x:v>0</x:v>
      </x:c>
      <x:c r="L70" s="180" t="n">
        <x:f>MIN(K70,MAX(0,$G70-0))</x:f>
        <x:v>0</x:v>
      </x:c>
      <x:c r="M70" s="180" t="n">
        <x:f>MAX(0,K70-L70)</x:f>
        <x:v>0</x:v>
      </x:c>
      <x:c r="N70" s="180" t="n">
        <x:f>S69</x:f>
        <x:v>0</x:v>
      </x:c>
      <x:c r="O70" s="180" t="n">
        <x:f>IF(N70&lt;=0,0,N70*IFERROR(INDEX(Inputs!$E$15:$E$24,MATCH(2,Inputs!$L$15:$L$24,0)),0)/12)</x:f>
        <x:v>0</x:v>
      </x:c>
      <x:c r="P70" s="180" t="n">
        <x:f>MIN(N70+O70,IF(N70&gt;0,IFERROR(INDEX(Inputs!$H$15:$H$24,MATCH(2,Inputs!$L$15:$L$24,0)),0),0))</x:f>
        <x:v>0</x:v>
      </x:c>
      <x:c r="Q70" s="180" t="n">
        <x:f>MAX(0,N70+O70-P70)</x:f>
        <x:v>0</x:v>
      </x:c>
      <x:c r="R70" s="180" t="n">
        <x:f>MIN(Q70,MAX(0,$G70-SUM(K70)))</x:f>
        <x:v>0</x:v>
      </x:c>
      <x:c r="S70" s="180" t="n">
        <x:f>MAX(0,Q70-R70)</x:f>
        <x:v>0</x:v>
      </x:c>
      <x:c r="T70" s="180" t="n">
        <x:f>Y69</x:f>
        <x:v>0</x:v>
      </x:c>
      <x:c r="U70" s="180" t="n">
        <x:f>IF(T70&lt;=0,0,T70*IFERROR(INDEX(Inputs!$E$15:$E$24,MATCH(3,Inputs!$L$15:$L$24,0)),0)/12)</x:f>
        <x:v>0</x:v>
      </x:c>
      <x:c r="V70" s="180" t="n">
        <x:f>MIN(T70+U70,IF(T70&gt;0,IFERROR(INDEX(Inputs!$H$15:$H$24,MATCH(3,Inputs!$L$15:$L$24,0)),0),0))</x:f>
        <x:v>0</x:v>
      </x:c>
      <x:c r="W70" s="180" t="n">
        <x:f>MAX(0,T70+U70-V70)</x:f>
        <x:v>0</x:v>
      </x:c>
      <x:c r="X70" s="180" t="n">
        <x:f>MIN(W70,MAX(0,$G70-SUM(K70,Q70)))</x:f>
        <x:v>0</x:v>
      </x:c>
      <x:c r="Y70" s="180" t="n">
        <x:f>MAX(0,W70-X70)</x:f>
        <x:v>0</x:v>
      </x:c>
      <x:c r="Z70" s="180" t="n">
        <x:f>AE69</x:f>
        <x:v>0</x:v>
      </x:c>
      <x:c r="AA70" s="180" t="n">
        <x:f>IF(Z70&lt;=0,0,Z70*IFERROR(INDEX(Inputs!$E$15:$E$24,MATCH(4,Inputs!$L$15:$L$24,0)),0)/12)</x:f>
        <x:v>0</x:v>
      </x:c>
      <x:c r="AB70" s="180" t="n">
        <x:f>MIN(Z70+AA70,IF(Z70&gt;0,IFERROR(INDEX(Inputs!$H$15:$H$24,MATCH(4,Inputs!$L$15:$L$24,0)),0),0))</x:f>
        <x:v>0</x:v>
      </x:c>
      <x:c r="AC70" s="180" t="n">
        <x:f>MAX(0,Z70+AA70-AB70)</x:f>
        <x:v>0</x:v>
      </x:c>
      <x:c r="AD70" s="180" t="n">
        <x:f>MIN(AC70,MAX(0,$G70-SUM(K70,Q70,W70)))</x:f>
        <x:v>0</x:v>
      </x:c>
      <x:c r="AE70" s="180" t="n">
        <x:f>MAX(0,AC70-AD70)</x:f>
        <x:v>0</x:v>
      </x:c>
      <x:c r="AF70" s="180" t="n">
        <x:f>AK69</x:f>
        <x:v>0</x:v>
      </x:c>
      <x:c r="AG70" s="180" t="n">
        <x:f>IF(AF70&lt;=0,0,AF70*IFERROR(INDEX(Inputs!$E$15:$E$24,MATCH(5,Inputs!$L$15:$L$24,0)),0)/12)</x:f>
        <x:v>0</x:v>
      </x:c>
      <x:c r="AH70" s="180" t="n">
        <x:f>MIN(AF70+AG70,IF(AF70&gt;0,IFERROR(INDEX(Inputs!$H$15:$H$24,MATCH(5,Inputs!$L$15:$L$24,0)),0),0))</x:f>
        <x:v>0</x:v>
      </x:c>
      <x:c r="AI70" s="180" t="n">
        <x:f>MAX(0,AF70+AG70-AH70)</x:f>
        <x:v>0</x:v>
      </x:c>
      <x:c r="AJ70" s="180" t="n">
        <x:f>MIN(AI70,MAX(0,$G70-SUM(K70,Q70,W70,AC70)))</x:f>
        <x:v>0</x:v>
      </x:c>
      <x:c r="AK70" s="180" t="n">
        <x:f>MAX(0,AI70-AJ70)</x:f>
        <x:v>0</x:v>
      </x:c>
      <x:c r="AL70" s="180" t="n">
        <x:f>AQ69</x:f>
        <x:v>0</x:v>
      </x:c>
      <x:c r="AM70" s="180" t="n">
        <x:f>IF(AL70&lt;=0,0,AL70*IFERROR(INDEX(Inputs!$E$15:$E$24,MATCH(6,Inputs!$L$15:$L$24,0)),0)/12)</x:f>
        <x:v>0</x:v>
      </x:c>
      <x:c r="AN70" s="180" t="n">
        <x:f>MIN(AL70+AM70,IF(AL70&gt;0,IFERROR(INDEX(Inputs!$H$15:$H$24,MATCH(6,Inputs!$L$15:$L$24,0)),0),0))</x:f>
        <x:v>0</x:v>
      </x:c>
      <x:c r="AO70" s="180" t="n">
        <x:f>MAX(0,AL70+AM70-AN70)</x:f>
        <x:v>0</x:v>
      </x:c>
      <x:c r="AP70" s="180" t="n">
        <x:f>MIN(AO70,MAX(0,$G70-SUM(K70,Q70,W70,AC70,AI70)))</x:f>
        <x:v>0</x:v>
      </x:c>
      <x:c r="AQ70" s="180" t="n">
        <x:f>MAX(0,AO70-AP70)</x:f>
        <x:v>0</x:v>
      </x:c>
      <x:c r="AR70" s="180" t="n">
        <x:f>AW69</x:f>
        <x:v>0</x:v>
      </x:c>
      <x:c r="AS70" s="180" t="n">
        <x:f>IF(AR70&lt;=0,0,AR70*IFERROR(INDEX(Inputs!$E$15:$E$24,MATCH(7,Inputs!$L$15:$L$24,0)),0)/12)</x:f>
        <x:v>0</x:v>
      </x:c>
      <x:c r="AT70" s="180" t="n">
        <x:f>MIN(AR70+AS70,IF(AR70&gt;0,IFERROR(INDEX(Inputs!$H$15:$H$24,MATCH(7,Inputs!$L$15:$L$24,0)),0),0))</x:f>
        <x:v>0</x:v>
      </x:c>
      <x:c r="AU70" s="180" t="n">
        <x:f>MAX(0,AR70+AS70-AT70)</x:f>
        <x:v>0</x:v>
      </x:c>
      <x:c r="AV70" s="180" t="n">
        <x:f>MIN(AU70,MAX(0,$G70-SUM(K70,Q70,W70,AC70,AI70,AO70)))</x:f>
        <x:v>0</x:v>
      </x:c>
      <x:c r="AW70" s="180" t="n">
        <x:f>MAX(0,AU70-AV70)</x:f>
        <x:v>0</x:v>
      </x:c>
      <x:c r="AX70" s="180" t="n">
        <x:f>BC69</x:f>
        <x:v>0</x:v>
      </x:c>
      <x:c r="AY70" s="180" t="n">
        <x:f>IF(AX70&lt;=0,0,AX70*IFERROR(INDEX(Inputs!$E$15:$E$24,MATCH(8,Inputs!$L$15:$L$24,0)),0)/12)</x:f>
        <x:v>0</x:v>
      </x:c>
      <x:c r="AZ70" s="180" t="n">
        <x:f>MIN(AX70+AY70,IF(AX70&gt;0,IFERROR(INDEX(Inputs!$H$15:$H$24,MATCH(8,Inputs!$L$15:$L$24,0)),0),0))</x:f>
        <x:v>0</x:v>
      </x:c>
      <x:c r="BA70" s="180" t="n">
        <x:f>MAX(0,AX70+AY70-AZ70)</x:f>
        <x:v>0</x:v>
      </x:c>
      <x:c r="BB70" s="180" t="n">
        <x:f>MIN(BA70,MAX(0,$G70-SUM(K70,Q70,W70,AC70,AI70,AO70,AU70)))</x:f>
        <x:v>0</x:v>
      </x:c>
      <x:c r="BC70" s="180" t="n">
        <x:f>MAX(0,BA70-BB70)</x:f>
        <x:v>0</x:v>
      </x:c>
      <x:c r="BD70" s="180" t="n">
        <x:f>BI69</x:f>
        <x:v>0</x:v>
      </x:c>
      <x:c r="BE70" s="180" t="n">
        <x:f>IF(BD70&lt;=0,0,BD70*IFERROR(INDEX(Inputs!$E$15:$E$24,MATCH(9,Inputs!$L$15:$L$24,0)),0)/12)</x:f>
        <x:v>0</x:v>
      </x:c>
      <x:c r="BF70" s="180" t="n">
        <x:f>MIN(BD70+BE70,IF(BD70&gt;0,IFERROR(INDEX(Inputs!$H$15:$H$24,MATCH(9,Inputs!$L$15:$L$24,0)),0),0))</x:f>
        <x:v>0</x:v>
      </x:c>
      <x:c r="BG70" s="180" t="n">
        <x:f>MAX(0,BD70+BE70-BF70)</x:f>
        <x:v>0</x:v>
      </x:c>
      <x:c r="BH70" s="180" t="n">
        <x:f>MIN(BG70,MAX(0,$G70-SUM(K70,Q70,W70,AC70,AI70,AO70,AU70,BA70)))</x:f>
        <x:v>0</x:v>
      </x:c>
      <x:c r="BI70" s="180" t="n">
        <x:f>MAX(0,BG70-BH70)</x:f>
        <x:v>0</x:v>
      </x:c>
      <x:c r="BJ70" s="180" t="n">
        <x:f>BO69</x:f>
        <x:v>0</x:v>
      </x:c>
      <x:c r="BK70" s="180" t="n">
        <x:f>IF(BJ70&lt;=0,0,BJ70*IFERROR(INDEX(Inputs!$E$15:$E$24,MATCH(10,Inputs!$L$15:$L$24,0)),0)/12)</x:f>
        <x:v>0</x:v>
      </x:c>
      <x:c r="BL70" s="180" t="n">
        <x:f>MIN(BJ70+BK70,IF(BJ70&gt;0,IFERROR(INDEX(Inputs!$H$15:$H$24,MATCH(10,Inputs!$L$15:$L$24,0)),0),0))</x:f>
        <x:v>0</x:v>
      </x:c>
      <x:c r="BM70" s="180" t="n">
        <x:f>MAX(0,BJ70+BK70-BL70)</x:f>
        <x:v>0</x:v>
      </x:c>
      <x:c r="BN70" s="180" t="n">
        <x:f>MIN(BM70,MAX(0,$G70-SUM(K70,Q70,W70,AC70,AI70,AO70,AU70,BA70,BG70)))</x:f>
        <x:v>0</x:v>
      </x:c>
      <x:c r="BO70" s="192" t="n">
        <x:f>MAX(0,BM70-BN70)</x:f>
        <x:v>0</x:v>
      </x:c>
    </x:row>
    <x:row r="71">
      <x:c r="A71" s="191" t="n">
        <x:f>64</x:f>
        <x:v>64</x:v>
      </x:c>
      <x:c r="B71" s="178" t="n">
        <x:f>EDATE(Inputs!$B$4,A71-1)</x:f>
        <x:v>48136</x:v>
      </x:c>
      <x:c r="C71" s="182" t="n">
        <x:f>SUM(H71,N71,T71,Z71,AF71,AL71,AR71,AX71,BD71,BJ71)</x:f>
        <x:v>0</x:v>
      </x:c>
      <x:c r="D71" s="182" t="n">
        <x:f>SUM(I71,O71,U71,AA71,AG71,AM71,AS71,AY71,BE71,BK71)</x:f>
        <x:v>0</x:v>
      </x:c>
      <x:c r="E71" s="182" t="n">
        <x:f>SUM(J71,P71,V71,AB71,AH71,AN71,AT71,AZ71,BF71,BL71)+SUM(L71,R71,X71,AD71,AJ71,AP71,AV71,BB71,BH71,BN71)</x:f>
        <x:v>0</x:v>
      </x:c>
      <x:c r="F71" s="182" t="n">
        <x:f>SUM(M71,S71,Y71,AE71,AK71,AQ71,AW71,BC71,BI71,BO71)</x:f>
        <x:v>0</x:v>
      </x:c>
      <x:c r="G71" s="182" t="n">
        <x:f>MAX(0,Inputs!$B$12-SUM(J71,P71,V71,AB71,AH71,AN71,AT71,AZ71,BF71,BL71))</x:f>
        <x:v>1150</x:v>
      </x:c>
      <x:c r="H71" s="180" t="n">
        <x:f>M70</x:f>
        <x:v>0</x:v>
      </x:c>
      <x:c r="I71" s="180" t="n">
        <x:f>IF(H71&lt;=0,0,H71*IFERROR(INDEX(Inputs!$E$15:$E$24,MATCH(1,Inputs!$L$15:$L$24,0)),0)/12)</x:f>
        <x:v>0</x:v>
      </x:c>
      <x:c r="J71" s="180" t="n">
        <x:f>MIN(H71+I71,IF(H71&gt;0,IFERROR(INDEX(Inputs!$H$15:$H$24,MATCH(1,Inputs!$L$15:$L$24,0)),0),0))</x:f>
        <x:v>0</x:v>
      </x:c>
      <x:c r="K71" s="180" t="n">
        <x:f>MAX(0,H71+I71-J71)</x:f>
        <x:v>0</x:v>
      </x:c>
      <x:c r="L71" s="180" t="n">
        <x:f>MIN(K71,MAX(0,$G71-0))</x:f>
        <x:v>0</x:v>
      </x:c>
      <x:c r="M71" s="180" t="n">
        <x:f>MAX(0,K71-L71)</x:f>
        <x:v>0</x:v>
      </x:c>
      <x:c r="N71" s="180" t="n">
        <x:f>S70</x:f>
        <x:v>0</x:v>
      </x:c>
      <x:c r="O71" s="180" t="n">
        <x:f>IF(N71&lt;=0,0,N71*IFERROR(INDEX(Inputs!$E$15:$E$24,MATCH(2,Inputs!$L$15:$L$24,0)),0)/12)</x:f>
        <x:v>0</x:v>
      </x:c>
      <x:c r="P71" s="180" t="n">
        <x:f>MIN(N71+O71,IF(N71&gt;0,IFERROR(INDEX(Inputs!$H$15:$H$24,MATCH(2,Inputs!$L$15:$L$24,0)),0),0))</x:f>
        <x:v>0</x:v>
      </x:c>
      <x:c r="Q71" s="180" t="n">
        <x:f>MAX(0,N71+O71-P71)</x:f>
        <x:v>0</x:v>
      </x:c>
      <x:c r="R71" s="180" t="n">
        <x:f>MIN(Q71,MAX(0,$G71-SUM(K71)))</x:f>
        <x:v>0</x:v>
      </x:c>
      <x:c r="S71" s="180" t="n">
        <x:f>MAX(0,Q71-R71)</x:f>
        <x:v>0</x:v>
      </x:c>
      <x:c r="T71" s="180" t="n">
        <x:f>Y70</x:f>
        <x:v>0</x:v>
      </x:c>
      <x:c r="U71" s="180" t="n">
        <x:f>IF(T71&lt;=0,0,T71*IFERROR(INDEX(Inputs!$E$15:$E$24,MATCH(3,Inputs!$L$15:$L$24,0)),0)/12)</x:f>
        <x:v>0</x:v>
      </x:c>
      <x:c r="V71" s="180" t="n">
        <x:f>MIN(T71+U71,IF(T71&gt;0,IFERROR(INDEX(Inputs!$H$15:$H$24,MATCH(3,Inputs!$L$15:$L$24,0)),0),0))</x:f>
        <x:v>0</x:v>
      </x:c>
      <x:c r="W71" s="180" t="n">
        <x:f>MAX(0,T71+U71-V71)</x:f>
        <x:v>0</x:v>
      </x:c>
      <x:c r="X71" s="180" t="n">
        <x:f>MIN(W71,MAX(0,$G71-SUM(K71,Q71)))</x:f>
        <x:v>0</x:v>
      </x:c>
      <x:c r="Y71" s="180" t="n">
        <x:f>MAX(0,W71-X71)</x:f>
        <x:v>0</x:v>
      </x:c>
      <x:c r="Z71" s="180" t="n">
        <x:f>AE70</x:f>
        <x:v>0</x:v>
      </x:c>
      <x:c r="AA71" s="180" t="n">
        <x:f>IF(Z71&lt;=0,0,Z71*IFERROR(INDEX(Inputs!$E$15:$E$24,MATCH(4,Inputs!$L$15:$L$24,0)),0)/12)</x:f>
        <x:v>0</x:v>
      </x:c>
      <x:c r="AB71" s="180" t="n">
        <x:f>MIN(Z71+AA71,IF(Z71&gt;0,IFERROR(INDEX(Inputs!$H$15:$H$24,MATCH(4,Inputs!$L$15:$L$24,0)),0),0))</x:f>
        <x:v>0</x:v>
      </x:c>
      <x:c r="AC71" s="180" t="n">
        <x:f>MAX(0,Z71+AA71-AB71)</x:f>
        <x:v>0</x:v>
      </x:c>
      <x:c r="AD71" s="180" t="n">
        <x:f>MIN(AC71,MAX(0,$G71-SUM(K71,Q71,W71)))</x:f>
        <x:v>0</x:v>
      </x:c>
      <x:c r="AE71" s="180" t="n">
        <x:f>MAX(0,AC71-AD71)</x:f>
        <x:v>0</x:v>
      </x:c>
      <x:c r="AF71" s="180" t="n">
        <x:f>AK70</x:f>
        <x:v>0</x:v>
      </x:c>
      <x:c r="AG71" s="180" t="n">
        <x:f>IF(AF71&lt;=0,0,AF71*IFERROR(INDEX(Inputs!$E$15:$E$24,MATCH(5,Inputs!$L$15:$L$24,0)),0)/12)</x:f>
        <x:v>0</x:v>
      </x:c>
      <x:c r="AH71" s="180" t="n">
        <x:f>MIN(AF71+AG71,IF(AF71&gt;0,IFERROR(INDEX(Inputs!$H$15:$H$24,MATCH(5,Inputs!$L$15:$L$24,0)),0),0))</x:f>
        <x:v>0</x:v>
      </x:c>
      <x:c r="AI71" s="180" t="n">
        <x:f>MAX(0,AF71+AG71-AH71)</x:f>
        <x:v>0</x:v>
      </x:c>
      <x:c r="AJ71" s="180" t="n">
        <x:f>MIN(AI71,MAX(0,$G71-SUM(K71,Q71,W71,AC71)))</x:f>
        <x:v>0</x:v>
      </x:c>
      <x:c r="AK71" s="180" t="n">
        <x:f>MAX(0,AI71-AJ71)</x:f>
        <x:v>0</x:v>
      </x:c>
      <x:c r="AL71" s="180" t="n">
        <x:f>AQ70</x:f>
        <x:v>0</x:v>
      </x:c>
      <x:c r="AM71" s="180" t="n">
        <x:f>IF(AL71&lt;=0,0,AL71*IFERROR(INDEX(Inputs!$E$15:$E$24,MATCH(6,Inputs!$L$15:$L$24,0)),0)/12)</x:f>
        <x:v>0</x:v>
      </x:c>
      <x:c r="AN71" s="180" t="n">
        <x:f>MIN(AL71+AM71,IF(AL71&gt;0,IFERROR(INDEX(Inputs!$H$15:$H$24,MATCH(6,Inputs!$L$15:$L$24,0)),0),0))</x:f>
        <x:v>0</x:v>
      </x:c>
      <x:c r="AO71" s="180" t="n">
        <x:f>MAX(0,AL71+AM71-AN71)</x:f>
        <x:v>0</x:v>
      </x:c>
      <x:c r="AP71" s="180" t="n">
        <x:f>MIN(AO71,MAX(0,$G71-SUM(K71,Q71,W71,AC71,AI71)))</x:f>
        <x:v>0</x:v>
      </x:c>
      <x:c r="AQ71" s="180" t="n">
        <x:f>MAX(0,AO71-AP71)</x:f>
        <x:v>0</x:v>
      </x:c>
      <x:c r="AR71" s="180" t="n">
        <x:f>AW70</x:f>
        <x:v>0</x:v>
      </x:c>
      <x:c r="AS71" s="180" t="n">
        <x:f>IF(AR71&lt;=0,0,AR71*IFERROR(INDEX(Inputs!$E$15:$E$24,MATCH(7,Inputs!$L$15:$L$24,0)),0)/12)</x:f>
        <x:v>0</x:v>
      </x:c>
      <x:c r="AT71" s="180" t="n">
        <x:f>MIN(AR71+AS71,IF(AR71&gt;0,IFERROR(INDEX(Inputs!$H$15:$H$24,MATCH(7,Inputs!$L$15:$L$24,0)),0),0))</x:f>
        <x:v>0</x:v>
      </x:c>
      <x:c r="AU71" s="180" t="n">
        <x:f>MAX(0,AR71+AS71-AT71)</x:f>
        <x:v>0</x:v>
      </x:c>
      <x:c r="AV71" s="180" t="n">
        <x:f>MIN(AU71,MAX(0,$G71-SUM(K71,Q71,W71,AC71,AI71,AO71)))</x:f>
        <x:v>0</x:v>
      </x:c>
      <x:c r="AW71" s="180" t="n">
        <x:f>MAX(0,AU71-AV71)</x:f>
        <x:v>0</x:v>
      </x:c>
      <x:c r="AX71" s="180" t="n">
        <x:f>BC70</x:f>
        <x:v>0</x:v>
      </x:c>
      <x:c r="AY71" s="180" t="n">
        <x:f>IF(AX71&lt;=0,0,AX71*IFERROR(INDEX(Inputs!$E$15:$E$24,MATCH(8,Inputs!$L$15:$L$24,0)),0)/12)</x:f>
        <x:v>0</x:v>
      </x:c>
      <x:c r="AZ71" s="180" t="n">
        <x:f>MIN(AX71+AY71,IF(AX71&gt;0,IFERROR(INDEX(Inputs!$H$15:$H$24,MATCH(8,Inputs!$L$15:$L$24,0)),0),0))</x:f>
        <x:v>0</x:v>
      </x:c>
      <x:c r="BA71" s="180" t="n">
        <x:f>MAX(0,AX71+AY71-AZ71)</x:f>
        <x:v>0</x:v>
      </x:c>
      <x:c r="BB71" s="180" t="n">
        <x:f>MIN(BA71,MAX(0,$G71-SUM(K71,Q71,W71,AC71,AI71,AO71,AU71)))</x:f>
        <x:v>0</x:v>
      </x:c>
      <x:c r="BC71" s="180" t="n">
        <x:f>MAX(0,BA71-BB71)</x:f>
        <x:v>0</x:v>
      </x:c>
      <x:c r="BD71" s="180" t="n">
        <x:f>BI70</x:f>
        <x:v>0</x:v>
      </x:c>
      <x:c r="BE71" s="180" t="n">
        <x:f>IF(BD71&lt;=0,0,BD71*IFERROR(INDEX(Inputs!$E$15:$E$24,MATCH(9,Inputs!$L$15:$L$24,0)),0)/12)</x:f>
        <x:v>0</x:v>
      </x:c>
      <x:c r="BF71" s="180" t="n">
        <x:f>MIN(BD71+BE71,IF(BD71&gt;0,IFERROR(INDEX(Inputs!$H$15:$H$24,MATCH(9,Inputs!$L$15:$L$24,0)),0),0))</x:f>
        <x:v>0</x:v>
      </x:c>
      <x:c r="BG71" s="180" t="n">
        <x:f>MAX(0,BD71+BE71-BF71)</x:f>
        <x:v>0</x:v>
      </x:c>
      <x:c r="BH71" s="180" t="n">
        <x:f>MIN(BG71,MAX(0,$G71-SUM(K71,Q71,W71,AC71,AI71,AO71,AU71,BA71)))</x:f>
        <x:v>0</x:v>
      </x:c>
      <x:c r="BI71" s="180" t="n">
        <x:f>MAX(0,BG71-BH71)</x:f>
        <x:v>0</x:v>
      </x:c>
      <x:c r="BJ71" s="180" t="n">
        <x:f>BO70</x:f>
        <x:v>0</x:v>
      </x:c>
      <x:c r="BK71" s="180" t="n">
        <x:f>IF(BJ71&lt;=0,0,BJ71*IFERROR(INDEX(Inputs!$E$15:$E$24,MATCH(10,Inputs!$L$15:$L$24,0)),0)/12)</x:f>
        <x:v>0</x:v>
      </x:c>
      <x:c r="BL71" s="180" t="n">
        <x:f>MIN(BJ71+BK71,IF(BJ71&gt;0,IFERROR(INDEX(Inputs!$H$15:$H$24,MATCH(10,Inputs!$L$15:$L$24,0)),0),0))</x:f>
        <x:v>0</x:v>
      </x:c>
      <x:c r="BM71" s="180" t="n">
        <x:f>MAX(0,BJ71+BK71-BL71)</x:f>
        <x:v>0</x:v>
      </x:c>
      <x:c r="BN71" s="180" t="n">
        <x:f>MIN(BM71,MAX(0,$G71-SUM(K71,Q71,W71,AC71,AI71,AO71,AU71,BA71,BG71)))</x:f>
        <x:v>0</x:v>
      </x:c>
      <x:c r="BO71" s="192" t="n">
        <x:f>MAX(0,BM71-BN71)</x:f>
        <x:v>0</x:v>
      </x:c>
    </x:row>
    <x:row r="72">
      <x:c r="A72" s="191" t="n">
        <x:f>65</x:f>
        <x:v>65</x:v>
      </x:c>
      <x:c r="B72" s="178" t="n">
        <x:f>EDATE(Inputs!$B$4,A72-1)</x:f>
        <x:v>48167</x:v>
      </x:c>
      <x:c r="C72" s="182" t="n">
        <x:f>SUM(H72,N72,T72,Z72,AF72,AL72,AR72,AX72,BD72,BJ72)</x:f>
        <x:v>0</x:v>
      </x:c>
      <x:c r="D72" s="182" t="n">
        <x:f>SUM(I72,O72,U72,AA72,AG72,AM72,AS72,AY72,BE72,BK72)</x:f>
        <x:v>0</x:v>
      </x:c>
      <x:c r="E72" s="182" t="n">
        <x:f>SUM(J72,P72,V72,AB72,AH72,AN72,AT72,AZ72,BF72,BL72)+SUM(L72,R72,X72,AD72,AJ72,AP72,AV72,BB72,BH72,BN72)</x:f>
        <x:v>0</x:v>
      </x:c>
      <x:c r="F72" s="182" t="n">
        <x:f>SUM(M72,S72,Y72,AE72,AK72,AQ72,AW72,BC72,BI72,BO72)</x:f>
        <x:v>0</x:v>
      </x:c>
      <x:c r="G72" s="182" t="n">
        <x:f>MAX(0,Inputs!$B$12-SUM(J72,P72,V72,AB72,AH72,AN72,AT72,AZ72,BF72,BL72))</x:f>
        <x:v>1150</x:v>
      </x:c>
      <x:c r="H72" s="180" t="n">
        <x:f>M71</x:f>
        <x:v>0</x:v>
      </x:c>
      <x:c r="I72" s="180" t="n">
        <x:f>IF(H72&lt;=0,0,H72*IFERROR(INDEX(Inputs!$E$15:$E$24,MATCH(1,Inputs!$L$15:$L$24,0)),0)/12)</x:f>
        <x:v>0</x:v>
      </x:c>
      <x:c r="J72" s="180" t="n">
        <x:f>MIN(H72+I72,IF(H72&gt;0,IFERROR(INDEX(Inputs!$H$15:$H$24,MATCH(1,Inputs!$L$15:$L$24,0)),0),0))</x:f>
        <x:v>0</x:v>
      </x:c>
      <x:c r="K72" s="180" t="n">
        <x:f>MAX(0,H72+I72-J72)</x:f>
        <x:v>0</x:v>
      </x:c>
      <x:c r="L72" s="180" t="n">
        <x:f>MIN(K72,MAX(0,$G72-0))</x:f>
        <x:v>0</x:v>
      </x:c>
      <x:c r="M72" s="180" t="n">
        <x:f>MAX(0,K72-L72)</x:f>
        <x:v>0</x:v>
      </x:c>
      <x:c r="N72" s="180" t="n">
        <x:f>S71</x:f>
        <x:v>0</x:v>
      </x:c>
      <x:c r="O72" s="180" t="n">
        <x:f>IF(N72&lt;=0,0,N72*IFERROR(INDEX(Inputs!$E$15:$E$24,MATCH(2,Inputs!$L$15:$L$24,0)),0)/12)</x:f>
        <x:v>0</x:v>
      </x:c>
      <x:c r="P72" s="180" t="n">
        <x:f>MIN(N72+O72,IF(N72&gt;0,IFERROR(INDEX(Inputs!$H$15:$H$24,MATCH(2,Inputs!$L$15:$L$24,0)),0),0))</x:f>
        <x:v>0</x:v>
      </x:c>
      <x:c r="Q72" s="180" t="n">
        <x:f>MAX(0,N72+O72-P72)</x:f>
        <x:v>0</x:v>
      </x:c>
      <x:c r="R72" s="180" t="n">
        <x:f>MIN(Q72,MAX(0,$G72-SUM(K72)))</x:f>
        <x:v>0</x:v>
      </x:c>
      <x:c r="S72" s="180" t="n">
        <x:f>MAX(0,Q72-R72)</x:f>
        <x:v>0</x:v>
      </x:c>
      <x:c r="T72" s="180" t="n">
        <x:f>Y71</x:f>
        <x:v>0</x:v>
      </x:c>
      <x:c r="U72" s="180" t="n">
        <x:f>IF(T72&lt;=0,0,T72*IFERROR(INDEX(Inputs!$E$15:$E$24,MATCH(3,Inputs!$L$15:$L$24,0)),0)/12)</x:f>
        <x:v>0</x:v>
      </x:c>
      <x:c r="V72" s="180" t="n">
        <x:f>MIN(T72+U72,IF(T72&gt;0,IFERROR(INDEX(Inputs!$H$15:$H$24,MATCH(3,Inputs!$L$15:$L$24,0)),0),0))</x:f>
        <x:v>0</x:v>
      </x:c>
      <x:c r="W72" s="180" t="n">
        <x:f>MAX(0,T72+U72-V72)</x:f>
        <x:v>0</x:v>
      </x:c>
      <x:c r="X72" s="180" t="n">
        <x:f>MIN(W72,MAX(0,$G72-SUM(K72,Q72)))</x:f>
        <x:v>0</x:v>
      </x:c>
      <x:c r="Y72" s="180" t="n">
        <x:f>MAX(0,W72-X72)</x:f>
        <x:v>0</x:v>
      </x:c>
      <x:c r="Z72" s="180" t="n">
        <x:f>AE71</x:f>
        <x:v>0</x:v>
      </x:c>
      <x:c r="AA72" s="180" t="n">
        <x:f>IF(Z72&lt;=0,0,Z72*IFERROR(INDEX(Inputs!$E$15:$E$24,MATCH(4,Inputs!$L$15:$L$24,0)),0)/12)</x:f>
        <x:v>0</x:v>
      </x:c>
      <x:c r="AB72" s="180" t="n">
        <x:f>MIN(Z72+AA72,IF(Z72&gt;0,IFERROR(INDEX(Inputs!$H$15:$H$24,MATCH(4,Inputs!$L$15:$L$24,0)),0),0))</x:f>
        <x:v>0</x:v>
      </x:c>
      <x:c r="AC72" s="180" t="n">
        <x:f>MAX(0,Z72+AA72-AB72)</x:f>
        <x:v>0</x:v>
      </x:c>
      <x:c r="AD72" s="180" t="n">
        <x:f>MIN(AC72,MAX(0,$G72-SUM(K72,Q72,W72)))</x:f>
        <x:v>0</x:v>
      </x:c>
      <x:c r="AE72" s="180" t="n">
        <x:f>MAX(0,AC72-AD72)</x:f>
        <x:v>0</x:v>
      </x:c>
      <x:c r="AF72" s="180" t="n">
        <x:f>AK71</x:f>
        <x:v>0</x:v>
      </x:c>
      <x:c r="AG72" s="180" t="n">
        <x:f>IF(AF72&lt;=0,0,AF72*IFERROR(INDEX(Inputs!$E$15:$E$24,MATCH(5,Inputs!$L$15:$L$24,0)),0)/12)</x:f>
        <x:v>0</x:v>
      </x:c>
      <x:c r="AH72" s="180" t="n">
        <x:f>MIN(AF72+AG72,IF(AF72&gt;0,IFERROR(INDEX(Inputs!$H$15:$H$24,MATCH(5,Inputs!$L$15:$L$24,0)),0),0))</x:f>
        <x:v>0</x:v>
      </x:c>
      <x:c r="AI72" s="180" t="n">
        <x:f>MAX(0,AF72+AG72-AH72)</x:f>
        <x:v>0</x:v>
      </x:c>
      <x:c r="AJ72" s="180" t="n">
        <x:f>MIN(AI72,MAX(0,$G72-SUM(K72,Q72,W72,AC72)))</x:f>
        <x:v>0</x:v>
      </x:c>
      <x:c r="AK72" s="180" t="n">
        <x:f>MAX(0,AI72-AJ72)</x:f>
        <x:v>0</x:v>
      </x:c>
      <x:c r="AL72" s="180" t="n">
        <x:f>AQ71</x:f>
        <x:v>0</x:v>
      </x:c>
      <x:c r="AM72" s="180" t="n">
        <x:f>IF(AL72&lt;=0,0,AL72*IFERROR(INDEX(Inputs!$E$15:$E$24,MATCH(6,Inputs!$L$15:$L$24,0)),0)/12)</x:f>
        <x:v>0</x:v>
      </x:c>
      <x:c r="AN72" s="180" t="n">
        <x:f>MIN(AL72+AM72,IF(AL72&gt;0,IFERROR(INDEX(Inputs!$H$15:$H$24,MATCH(6,Inputs!$L$15:$L$24,0)),0),0))</x:f>
        <x:v>0</x:v>
      </x:c>
      <x:c r="AO72" s="180" t="n">
        <x:f>MAX(0,AL72+AM72-AN72)</x:f>
        <x:v>0</x:v>
      </x:c>
      <x:c r="AP72" s="180" t="n">
        <x:f>MIN(AO72,MAX(0,$G72-SUM(K72,Q72,W72,AC72,AI72)))</x:f>
        <x:v>0</x:v>
      </x:c>
      <x:c r="AQ72" s="180" t="n">
        <x:f>MAX(0,AO72-AP72)</x:f>
        <x:v>0</x:v>
      </x:c>
      <x:c r="AR72" s="180" t="n">
        <x:f>AW71</x:f>
        <x:v>0</x:v>
      </x:c>
      <x:c r="AS72" s="180" t="n">
        <x:f>IF(AR72&lt;=0,0,AR72*IFERROR(INDEX(Inputs!$E$15:$E$24,MATCH(7,Inputs!$L$15:$L$24,0)),0)/12)</x:f>
        <x:v>0</x:v>
      </x:c>
      <x:c r="AT72" s="180" t="n">
        <x:f>MIN(AR72+AS72,IF(AR72&gt;0,IFERROR(INDEX(Inputs!$H$15:$H$24,MATCH(7,Inputs!$L$15:$L$24,0)),0),0))</x:f>
        <x:v>0</x:v>
      </x:c>
      <x:c r="AU72" s="180" t="n">
        <x:f>MAX(0,AR72+AS72-AT72)</x:f>
        <x:v>0</x:v>
      </x:c>
      <x:c r="AV72" s="180" t="n">
        <x:f>MIN(AU72,MAX(0,$G72-SUM(K72,Q72,W72,AC72,AI72,AO72)))</x:f>
        <x:v>0</x:v>
      </x:c>
      <x:c r="AW72" s="180" t="n">
        <x:f>MAX(0,AU72-AV72)</x:f>
        <x:v>0</x:v>
      </x:c>
      <x:c r="AX72" s="180" t="n">
        <x:f>BC71</x:f>
        <x:v>0</x:v>
      </x:c>
      <x:c r="AY72" s="180" t="n">
        <x:f>IF(AX72&lt;=0,0,AX72*IFERROR(INDEX(Inputs!$E$15:$E$24,MATCH(8,Inputs!$L$15:$L$24,0)),0)/12)</x:f>
        <x:v>0</x:v>
      </x:c>
      <x:c r="AZ72" s="180" t="n">
        <x:f>MIN(AX72+AY72,IF(AX72&gt;0,IFERROR(INDEX(Inputs!$H$15:$H$24,MATCH(8,Inputs!$L$15:$L$24,0)),0),0))</x:f>
        <x:v>0</x:v>
      </x:c>
      <x:c r="BA72" s="180" t="n">
        <x:f>MAX(0,AX72+AY72-AZ72)</x:f>
        <x:v>0</x:v>
      </x:c>
      <x:c r="BB72" s="180" t="n">
        <x:f>MIN(BA72,MAX(0,$G72-SUM(K72,Q72,W72,AC72,AI72,AO72,AU72)))</x:f>
        <x:v>0</x:v>
      </x:c>
      <x:c r="BC72" s="180" t="n">
        <x:f>MAX(0,BA72-BB72)</x:f>
        <x:v>0</x:v>
      </x:c>
      <x:c r="BD72" s="180" t="n">
        <x:f>BI71</x:f>
        <x:v>0</x:v>
      </x:c>
      <x:c r="BE72" s="180" t="n">
        <x:f>IF(BD72&lt;=0,0,BD72*IFERROR(INDEX(Inputs!$E$15:$E$24,MATCH(9,Inputs!$L$15:$L$24,0)),0)/12)</x:f>
        <x:v>0</x:v>
      </x:c>
      <x:c r="BF72" s="180" t="n">
        <x:f>MIN(BD72+BE72,IF(BD72&gt;0,IFERROR(INDEX(Inputs!$H$15:$H$24,MATCH(9,Inputs!$L$15:$L$24,0)),0),0))</x:f>
        <x:v>0</x:v>
      </x:c>
      <x:c r="BG72" s="180" t="n">
        <x:f>MAX(0,BD72+BE72-BF72)</x:f>
        <x:v>0</x:v>
      </x:c>
      <x:c r="BH72" s="180" t="n">
        <x:f>MIN(BG72,MAX(0,$G72-SUM(K72,Q72,W72,AC72,AI72,AO72,AU72,BA72)))</x:f>
        <x:v>0</x:v>
      </x:c>
      <x:c r="BI72" s="180" t="n">
        <x:f>MAX(0,BG72-BH72)</x:f>
        <x:v>0</x:v>
      </x:c>
      <x:c r="BJ72" s="180" t="n">
        <x:f>BO71</x:f>
        <x:v>0</x:v>
      </x:c>
      <x:c r="BK72" s="180" t="n">
        <x:f>IF(BJ72&lt;=0,0,BJ72*IFERROR(INDEX(Inputs!$E$15:$E$24,MATCH(10,Inputs!$L$15:$L$24,0)),0)/12)</x:f>
        <x:v>0</x:v>
      </x:c>
      <x:c r="BL72" s="180" t="n">
        <x:f>MIN(BJ72+BK72,IF(BJ72&gt;0,IFERROR(INDEX(Inputs!$H$15:$H$24,MATCH(10,Inputs!$L$15:$L$24,0)),0),0))</x:f>
        <x:v>0</x:v>
      </x:c>
      <x:c r="BM72" s="180" t="n">
        <x:f>MAX(0,BJ72+BK72-BL72)</x:f>
        <x:v>0</x:v>
      </x:c>
      <x:c r="BN72" s="180" t="n">
        <x:f>MIN(BM72,MAX(0,$G72-SUM(K72,Q72,W72,AC72,AI72,AO72,AU72,BA72,BG72)))</x:f>
        <x:v>0</x:v>
      </x:c>
      <x:c r="BO72" s="192" t="n">
        <x:f>MAX(0,BM72-BN72)</x:f>
        <x:v>0</x:v>
      </x:c>
    </x:row>
    <x:row r="73">
      <x:c r="A73" s="191" t="n">
        <x:f>66</x:f>
        <x:v>66</x:v>
      </x:c>
      <x:c r="B73" s="178" t="n">
        <x:f>EDATE(Inputs!$B$4,A73-1)</x:f>
        <x:v>48197</x:v>
      </x:c>
      <x:c r="C73" s="182" t="n">
        <x:f>SUM(H73,N73,T73,Z73,AF73,AL73,AR73,AX73,BD73,BJ73)</x:f>
        <x:v>0</x:v>
      </x:c>
      <x:c r="D73" s="182" t="n">
        <x:f>SUM(I73,O73,U73,AA73,AG73,AM73,AS73,AY73,BE73,BK73)</x:f>
        <x:v>0</x:v>
      </x:c>
      <x:c r="E73" s="182" t="n">
        <x:f>SUM(J73,P73,V73,AB73,AH73,AN73,AT73,AZ73,BF73,BL73)+SUM(L73,R73,X73,AD73,AJ73,AP73,AV73,BB73,BH73,BN73)</x:f>
        <x:v>0</x:v>
      </x:c>
      <x:c r="F73" s="182" t="n">
        <x:f>SUM(M73,S73,Y73,AE73,AK73,AQ73,AW73,BC73,BI73,BO73)</x:f>
        <x:v>0</x:v>
      </x:c>
      <x:c r="G73" s="182" t="n">
        <x:f>MAX(0,Inputs!$B$12-SUM(J73,P73,V73,AB73,AH73,AN73,AT73,AZ73,BF73,BL73))</x:f>
        <x:v>1150</x:v>
      </x:c>
      <x:c r="H73" s="180" t="n">
        <x:f>M72</x:f>
        <x:v>0</x:v>
      </x:c>
      <x:c r="I73" s="180" t="n">
        <x:f>IF(H73&lt;=0,0,H73*IFERROR(INDEX(Inputs!$E$15:$E$24,MATCH(1,Inputs!$L$15:$L$24,0)),0)/12)</x:f>
        <x:v>0</x:v>
      </x:c>
      <x:c r="J73" s="180" t="n">
        <x:f>MIN(H73+I73,IF(H73&gt;0,IFERROR(INDEX(Inputs!$H$15:$H$24,MATCH(1,Inputs!$L$15:$L$24,0)),0),0))</x:f>
        <x:v>0</x:v>
      </x:c>
      <x:c r="K73" s="180" t="n">
        <x:f>MAX(0,H73+I73-J73)</x:f>
        <x:v>0</x:v>
      </x:c>
      <x:c r="L73" s="180" t="n">
        <x:f>MIN(K73,MAX(0,$G73-0))</x:f>
        <x:v>0</x:v>
      </x:c>
      <x:c r="M73" s="180" t="n">
        <x:f>MAX(0,K73-L73)</x:f>
        <x:v>0</x:v>
      </x:c>
      <x:c r="N73" s="180" t="n">
        <x:f>S72</x:f>
        <x:v>0</x:v>
      </x:c>
      <x:c r="O73" s="180" t="n">
        <x:f>IF(N73&lt;=0,0,N73*IFERROR(INDEX(Inputs!$E$15:$E$24,MATCH(2,Inputs!$L$15:$L$24,0)),0)/12)</x:f>
        <x:v>0</x:v>
      </x:c>
      <x:c r="P73" s="180" t="n">
        <x:f>MIN(N73+O73,IF(N73&gt;0,IFERROR(INDEX(Inputs!$H$15:$H$24,MATCH(2,Inputs!$L$15:$L$24,0)),0),0))</x:f>
        <x:v>0</x:v>
      </x:c>
      <x:c r="Q73" s="180" t="n">
        <x:f>MAX(0,N73+O73-P73)</x:f>
        <x:v>0</x:v>
      </x:c>
      <x:c r="R73" s="180" t="n">
        <x:f>MIN(Q73,MAX(0,$G73-SUM(K73)))</x:f>
        <x:v>0</x:v>
      </x:c>
      <x:c r="S73" s="180" t="n">
        <x:f>MAX(0,Q73-R73)</x:f>
        <x:v>0</x:v>
      </x:c>
      <x:c r="T73" s="180" t="n">
        <x:f>Y72</x:f>
        <x:v>0</x:v>
      </x:c>
      <x:c r="U73" s="180" t="n">
        <x:f>IF(T73&lt;=0,0,T73*IFERROR(INDEX(Inputs!$E$15:$E$24,MATCH(3,Inputs!$L$15:$L$24,0)),0)/12)</x:f>
        <x:v>0</x:v>
      </x:c>
      <x:c r="V73" s="180" t="n">
        <x:f>MIN(T73+U73,IF(T73&gt;0,IFERROR(INDEX(Inputs!$H$15:$H$24,MATCH(3,Inputs!$L$15:$L$24,0)),0),0))</x:f>
        <x:v>0</x:v>
      </x:c>
      <x:c r="W73" s="180" t="n">
        <x:f>MAX(0,T73+U73-V73)</x:f>
        <x:v>0</x:v>
      </x:c>
      <x:c r="X73" s="180" t="n">
        <x:f>MIN(W73,MAX(0,$G73-SUM(K73,Q73)))</x:f>
        <x:v>0</x:v>
      </x:c>
      <x:c r="Y73" s="180" t="n">
        <x:f>MAX(0,W73-X73)</x:f>
        <x:v>0</x:v>
      </x:c>
      <x:c r="Z73" s="180" t="n">
        <x:f>AE72</x:f>
        <x:v>0</x:v>
      </x:c>
      <x:c r="AA73" s="180" t="n">
        <x:f>IF(Z73&lt;=0,0,Z73*IFERROR(INDEX(Inputs!$E$15:$E$24,MATCH(4,Inputs!$L$15:$L$24,0)),0)/12)</x:f>
        <x:v>0</x:v>
      </x:c>
      <x:c r="AB73" s="180" t="n">
        <x:f>MIN(Z73+AA73,IF(Z73&gt;0,IFERROR(INDEX(Inputs!$H$15:$H$24,MATCH(4,Inputs!$L$15:$L$24,0)),0),0))</x:f>
        <x:v>0</x:v>
      </x:c>
      <x:c r="AC73" s="180" t="n">
        <x:f>MAX(0,Z73+AA73-AB73)</x:f>
        <x:v>0</x:v>
      </x:c>
      <x:c r="AD73" s="180" t="n">
        <x:f>MIN(AC73,MAX(0,$G73-SUM(K73,Q73,W73)))</x:f>
        <x:v>0</x:v>
      </x:c>
      <x:c r="AE73" s="180" t="n">
        <x:f>MAX(0,AC73-AD73)</x:f>
        <x:v>0</x:v>
      </x:c>
      <x:c r="AF73" s="180" t="n">
        <x:f>AK72</x:f>
        <x:v>0</x:v>
      </x:c>
      <x:c r="AG73" s="180" t="n">
        <x:f>IF(AF73&lt;=0,0,AF73*IFERROR(INDEX(Inputs!$E$15:$E$24,MATCH(5,Inputs!$L$15:$L$24,0)),0)/12)</x:f>
        <x:v>0</x:v>
      </x:c>
      <x:c r="AH73" s="180" t="n">
        <x:f>MIN(AF73+AG73,IF(AF73&gt;0,IFERROR(INDEX(Inputs!$H$15:$H$24,MATCH(5,Inputs!$L$15:$L$24,0)),0),0))</x:f>
        <x:v>0</x:v>
      </x:c>
      <x:c r="AI73" s="180" t="n">
        <x:f>MAX(0,AF73+AG73-AH73)</x:f>
        <x:v>0</x:v>
      </x:c>
      <x:c r="AJ73" s="180" t="n">
        <x:f>MIN(AI73,MAX(0,$G73-SUM(K73,Q73,W73,AC73)))</x:f>
        <x:v>0</x:v>
      </x:c>
      <x:c r="AK73" s="180" t="n">
        <x:f>MAX(0,AI73-AJ73)</x:f>
        <x:v>0</x:v>
      </x:c>
      <x:c r="AL73" s="180" t="n">
        <x:f>AQ72</x:f>
        <x:v>0</x:v>
      </x:c>
      <x:c r="AM73" s="180" t="n">
        <x:f>IF(AL73&lt;=0,0,AL73*IFERROR(INDEX(Inputs!$E$15:$E$24,MATCH(6,Inputs!$L$15:$L$24,0)),0)/12)</x:f>
        <x:v>0</x:v>
      </x:c>
      <x:c r="AN73" s="180" t="n">
        <x:f>MIN(AL73+AM73,IF(AL73&gt;0,IFERROR(INDEX(Inputs!$H$15:$H$24,MATCH(6,Inputs!$L$15:$L$24,0)),0),0))</x:f>
        <x:v>0</x:v>
      </x:c>
      <x:c r="AO73" s="180" t="n">
        <x:f>MAX(0,AL73+AM73-AN73)</x:f>
        <x:v>0</x:v>
      </x:c>
      <x:c r="AP73" s="180" t="n">
        <x:f>MIN(AO73,MAX(0,$G73-SUM(K73,Q73,W73,AC73,AI73)))</x:f>
        <x:v>0</x:v>
      </x:c>
      <x:c r="AQ73" s="180" t="n">
        <x:f>MAX(0,AO73-AP73)</x:f>
        <x:v>0</x:v>
      </x:c>
      <x:c r="AR73" s="180" t="n">
        <x:f>AW72</x:f>
        <x:v>0</x:v>
      </x:c>
      <x:c r="AS73" s="180" t="n">
        <x:f>IF(AR73&lt;=0,0,AR73*IFERROR(INDEX(Inputs!$E$15:$E$24,MATCH(7,Inputs!$L$15:$L$24,0)),0)/12)</x:f>
        <x:v>0</x:v>
      </x:c>
      <x:c r="AT73" s="180" t="n">
        <x:f>MIN(AR73+AS73,IF(AR73&gt;0,IFERROR(INDEX(Inputs!$H$15:$H$24,MATCH(7,Inputs!$L$15:$L$24,0)),0),0))</x:f>
        <x:v>0</x:v>
      </x:c>
      <x:c r="AU73" s="180" t="n">
        <x:f>MAX(0,AR73+AS73-AT73)</x:f>
        <x:v>0</x:v>
      </x:c>
      <x:c r="AV73" s="180" t="n">
        <x:f>MIN(AU73,MAX(0,$G73-SUM(K73,Q73,W73,AC73,AI73,AO73)))</x:f>
        <x:v>0</x:v>
      </x:c>
      <x:c r="AW73" s="180" t="n">
        <x:f>MAX(0,AU73-AV73)</x:f>
        <x:v>0</x:v>
      </x:c>
      <x:c r="AX73" s="180" t="n">
        <x:f>BC72</x:f>
        <x:v>0</x:v>
      </x:c>
      <x:c r="AY73" s="180" t="n">
        <x:f>IF(AX73&lt;=0,0,AX73*IFERROR(INDEX(Inputs!$E$15:$E$24,MATCH(8,Inputs!$L$15:$L$24,0)),0)/12)</x:f>
        <x:v>0</x:v>
      </x:c>
      <x:c r="AZ73" s="180" t="n">
        <x:f>MIN(AX73+AY73,IF(AX73&gt;0,IFERROR(INDEX(Inputs!$H$15:$H$24,MATCH(8,Inputs!$L$15:$L$24,0)),0),0))</x:f>
        <x:v>0</x:v>
      </x:c>
      <x:c r="BA73" s="180" t="n">
        <x:f>MAX(0,AX73+AY73-AZ73)</x:f>
        <x:v>0</x:v>
      </x:c>
      <x:c r="BB73" s="180" t="n">
        <x:f>MIN(BA73,MAX(0,$G73-SUM(K73,Q73,W73,AC73,AI73,AO73,AU73)))</x:f>
        <x:v>0</x:v>
      </x:c>
      <x:c r="BC73" s="180" t="n">
        <x:f>MAX(0,BA73-BB73)</x:f>
        <x:v>0</x:v>
      </x:c>
      <x:c r="BD73" s="180" t="n">
        <x:f>BI72</x:f>
        <x:v>0</x:v>
      </x:c>
      <x:c r="BE73" s="180" t="n">
        <x:f>IF(BD73&lt;=0,0,BD73*IFERROR(INDEX(Inputs!$E$15:$E$24,MATCH(9,Inputs!$L$15:$L$24,0)),0)/12)</x:f>
        <x:v>0</x:v>
      </x:c>
      <x:c r="BF73" s="180" t="n">
        <x:f>MIN(BD73+BE73,IF(BD73&gt;0,IFERROR(INDEX(Inputs!$H$15:$H$24,MATCH(9,Inputs!$L$15:$L$24,0)),0),0))</x:f>
        <x:v>0</x:v>
      </x:c>
      <x:c r="BG73" s="180" t="n">
        <x:f>MAX(0,BD73+BE73-BF73)</x:f>
        <x:v>0</x:v>
      </x:c>
      <x:c r="BH73" s="180" t="n">
        <x:f>MIN(BG73,MAX(0,$G73-SUM(K73,Q73,W73,AC73,AI73,AO73,AU73,BA73)))</x:f>
        <x:v>0</x:v>
      </x:c>
      <x:c r="BI73" s="180" t="n">
        <x:f>MAX(0,BG73-BH73)</x:f>
        <x:v>0</x:v>
      </x:c>
      <x:c r="BJ73" s="180" t="n">
        <x:f>BO72</x:f>
        <x:v>0</x:v>
      </x:c>
      <x:c r="BK73" s="180" t="n">
        <x:f>IF(BJ73&lt;=0,0,BJ73*IFERROR(INDEX(Inputs!$E$15:$E$24,MATCH(10,Inputs!$L$15:$L$24,0)),0)/12)</x:f>
        <x:v>0</x:v>
      </x:c>
      <x:c r="BL73" s="180" t="n">
        <x:f>MIN(BJ73+BK73,IF(BJ73&gt;0,IFERROR(INDEX(Inputs!$H$15:$H$24,MATCH(10,Inputs!$L$15:$L$24,0)),0),0))</x:f>
        <x:v>0</x:v>
      </x:c>
      <x:c r="BM73" s="180" t="n">
        <x:f>MAX(0,BJ73+BK73-BL73)</x:f>
        <x:v>0</x:v>
      </x:c>
      <x:c r="BN73" s="180" t="n">
        <x:f>MIN(BM73,MAX(0,$G73-SUM(K73,Q73,W73,AC73,AI73,AO73,AU73,BA73,BG73)))</x:f>
        <x:v>0</x:v>
      </x:c>
      <x:c r="BO73" s="192" t="n">
        <x:f>MAX(0,BM73-BN73)</x:f>
        <x:v>0</x:v>
      </x:c>
    </x:row>
    <x:row r="74">
      <x:c r="A74" s="191" t="n">
        <x:f>67</x:f>
        <x:v>67</x:v>
      </x:c>
      <x:c r="B74" s="178" t="n">
        <x:f>EDATE(Inputs!$B$4,A74-1)</x:f>
        <x:v>48228</x:v>
      </x:c>
      <x:c r="C74" s="182" t="n">
        <x:f>SUM(H74,N74,T74,Z74,AF74,AL74,AR74,AX74,BD74,BJ74)</x:f>
        <x:v>0</x:v>
      </x:c>
      <x:c r="D74" s="182" t="n">
        <x:f>SUM(I74,O74,U74,AA74,AG74,AM74,AS74,AY74,BE74,BK74)</x:f>
        <x:v>0</x:v>
      </x:c>
      <x:c r="E74" s="182" t="n">
        <x:f>SUM(J74,P74,V74,AB74,AH74,AN74,AT74,AZ74,BF74,BL74)+SUM(L74,R74,X74,AD74,AJ74,AP74,AV74,BB74,BH74,BN74)</x:f>
        <x:v>0</x:v>
      </x:c>
      <x:c r="F74" s="182" t="n">
        <x:f>SUM(M74,S74,Y74,AE74,AK74,AQ74,AW74,BC74,BI74,BO74)</x:f>
        <x:v>0</x:v>
      </x:c>
      <x:c r="G74" s="182" t="n">
        <x:f>MAX(0,Inputs!$B$12-SUM(J74,P74,V74,AB74,AH74,AN74,AT74,AZ74,BF74,BL74))</x:f>
        <x:v>1150</x:v>
      </x:c>
      <x:c r="H74" s="180" t="n">
        <x:f>M73</x:f>
        <x:v>0</x:v>
      </x:c>
      <x:c r="I74" s="180" t="n">
        <x:f>IF(H74&lt;=0,0,H74*IFERROR(INDEX(Inputs!$E$15:$E$24,MATCH(1,Inputs!$L$15:$L$24,0)),0)/12)</x:f>
        <x:v>0</x:v>
      </x:c>
      <x:c r="J74" s="180" t="n">
        <x:f>MIN(H74+I74,IF(H74&gt;0,IFERROR(INDEX(Inputs!$H$15:$H$24,MATCH(1,Inputs!$L$15:$L$24,0)),0),0))</x:f>
        <x:v>0</x:v>
      </x:c>
      <x:c r="K74" s="180" t="n">
        <x:f>MAX(0,H74+I74-J74)</x:f>
        <x:v>0</x:v>
      </x:c>
      <x:c r="L74" s="180" t="n">
        <x:f>MIN(K74,MAX(0,$G74-0))</x:f>
        <x:v>0</x:v>
      </x:c>
      <x:c r="M74" s="180" t="n">
        <x:f>MAX(0,K74-L74)</x:f>
        <x:v>0</x:v>
      </x:c>
      <x:c r="N74" s="180" t="n">
        <x:f>S73</x:f>
        <x:v>0</x:v>
      </x:c>
      <x:c r="O74" s="180" t="n">
        <x:f>IF(N74&lt;=0,0,N74*IFERROR(INDEX(Inputs!$E$15:$E$24,MATCH(2,Inputs!$L$15:$L$24,0)),0)/12)</x:f>
        <x:v>0</x:v>
      </x:c>
      <x:c r="P74" s="180" t="n">
        <x:f>MIN(N74+O74,IF(N74&gt;0,IFERROR(INDEX(Inputs!$H$15:$H$24,MATCH(2,Inputs!$L$15:$L$24,0)),0),0))</x:f>
        <x:v>0</x:v>
      </x:c>
      <x:c r="Q74" s="180" t="n">
        <x:f>MAX(0,N74+O74-P74)</x:f>
        <x:v>0</x:v>
      </x:c>
      <x:c r="R74" s="180" t="n">
        <x:f>MIN(Q74,MAX(0,$G74-SUM(K74)))</x:f>
        <x:v>0</x:v>
      </x:c>
      <x:c r="S74" s="180" t="n">
        <x:f>MAX(0,Q74-R74)</x:f>
        <x:v>0</x:v>
      </x:c>
      <x:c r="T74" s="180" t="n">
        <x:f>Y73</x:f>
        <x:v>0</x:v>
      </x:c>
      <x:c r="U74" s="180" t="n">
        <x:f>IF(T74&lt;=0,0,T74*IFERROR(INDEX(Inputs!$E$15:$E$24,MATCH(3,Inputs!$L$15:$L$24,0)),0)/12)</x:f>
        <x:v>0</x:v>
      </x:c>
      <x:c r="V74" s="180" t="n">
        <x:f>MIN(T74+U74,IF(T74&gt;0,IFERROR(INDEX(Inputs!$H$15:$H$24,MATCH(3,Inputs!$L$15:$L$24,0)),0),0))</x:f>
        <x:v>0</x:v>
      </x:c>
      <x:c r="W74" s="180" t="n">
        <x:f>MAX(0,T74+U74-V74)</x:f>
        <x:v>0</x:v>
      </x:c>
      <x:c r="X74" s="180" t="n">
        <x:f>MIN(W74,MAX(0,$G74-SUM(K74,Q74)))</x:f>
        <x:v>0</x:v>
      </x:c>
      <x:c r="Y74" s="180" t="n">
        <x:f>MAX(0,W74-X74)</x:f>
        <x:v>0</x:v>
      </x:c>
      <x:c r="Z74" s="180" t="n">
        <x:f>AE73</x:f>
        <x:v>0</x:v>
      </x:c>
      <x:c r="AA74" s="180" t="n">
        <x:f>IF(Z74&lt;=0,0,Z74*IFERROR(INDEX(Inputs!$E$15:$E$24,MATCH(4,Inputs!$L$15:$L$24,0)),0)/12)</x:f>
        <x:v>0</x:v>
      </x:c>
      <x:c r="AB74" s="180" t="n">
        <x:f>MIN(Z74+AA74,IF(Z74&gt;0,IFERROR(INDEX(Inputs!$H$15:$H$24,MATCH(4,Inputs!$L$15:$L$24,0)),0),0))</x:f>
        <x:v>0</x:v>
      </x:c>
      <x:c r="AC74" s="180" t="n">
        <x:f>MAX(0,Z74+AA74-AB74)</x:f>
        <x:v>0</x:v>
      </x:c>
      <x:c r="AD74" s="180" t="n">
        <x:f>MIN(AC74,MAX(0,$G74-SUM(K74,Q74,W74)))</x:f>
        <x:v>0</x:v>
      </x:c>
      <x:c r="AE74" s="180" t="n">
        <x:f>MAX(0,AC74-AD74)</x:f>
        <x:v>0</x:v>
      </x:c>
      <x:c r="AF74" s="180" t="n">
        <x:f>AK73</x:f>
        <x:v>0</x:v>
      </x:c>
      <x:c r="AG74" s="180" t="n">
        <x:f>IF(AF74&lt;=0,0,AF74*IFERROR(INDEX(Inputs!$E$15:$E$24,MATCH(5,Inputs!$L$15:$L$24,0)),0)/12)</x:f>
        <x:v>0</x:v>
      </x:c>
      <x:c r="AH74" s="180" t="n">
        <x:f>MIN(AF74+AG74,IF(AF74&gt;0,IFERROR(INDEX(Inputs!$H$15:$H$24,MATCH(5,Inputs!$L$15:$L$24,0)),0),0))</x:f>
        <x:v>0</x:v>
      </x:c>
      <x:c r="AI74" s="180" t="n">
        <x:f>MAX(0,AF74+AG74-AH74)</x:f>
        <x:v>0</x:v>
      </x:c>
      <x:c r="AJ74" s="180" t="n">
        <x:f>MIN(AI74,MAX(0,$G74-SUM(K74,Q74,W74,AC74)))</x:f>
        <x:v>0</x:v>
      </x:c>
      <x:c r="AK74" s="180" t="n">
        <x:f>MAX(0,AI74-AJ74)</x:f>
        <x:v>0</x:v>
      </x:c>
      <x:c r="AL74" s="180" t="n">
        <x:f>AQ73</x:f>
        <x:v>0</x:v>
      </x:c>
      <x:c r="AM74" s="180" t="n">
        <x:f>IF(AL74&lt;=0,0,AL74*IFERROR(INDEX(Inputs!$E$15:$E$24,MATCH(6,Inputs!$L$15:$L$24,0)),0)/12)</x:f>
        <x:v>0</x:v>
      </x:c>
      <x:c r="AN74" s="180" t="n">
        <x:f>MIN(AL74+AM74,IF(AL74&gt;0,IFERROR(INDEX(Inputs!$H$15:$H$24,MATCH(6,Inputs!$L$15:$L$24,0)),0),0))</x:f>
        <x:v>0</x:v>
      </x:c>
      <x:c r="AO74" s="180" t="n">
        <x:f>MAX(0,AL74+AM74-AN74)</x:f>
        <x:v>0</x:v>
      </x:c>
      <x:c r="AP74" s="180" t="n">
        <x:f>MIN(AO74,MAX(0,$G74-SUM(K74,Q74,W74,AC74,AI74)))</x:f>
        <x:v>0</x:v>
      </x:c>
      <x:c r="AQ74" s="180" t="n">
        <x:f>MAX(0,AO74-AP74)</x:f>
        <x:v>0</x:v>
      </x:c>
      <x:c r="AR74" s="180" t="n">
        <x:f>AW73</x:f>
        <x:v>0</x:v>
      </x:c>
      <x:c r="AS74" s="180" t="n">
        <x:f>IF(AR74&lt;=0,0,AR74*IFERROR(INDEX(Inputs!$E$15:$E$24,MATCH(7,Inputs!$L$15:$L$24,0)),0)/12)</x:f>
        <x:v>0</x:v>
      </x:c>
      <x:c r="AT74" s="180" t="n">
        <x:f>MIN(AR74+AS74,IF(AR74&gt;0,IFERROR(INDEX(Inputs!$H$15:$H$24,MATCH(7,Inputs!$L$15:$L$24,0)),0),0))</x:f>
        <x:v>0</x:v>
      </x:c>
      <x:c r="AU74" s="180" t="n">
        <x:f>MAX(0,AR74+AS74-AT74)</x:f>
        <x:v>0</x:v>
      </x:c>
      <x:c r="AV74" s="180" t="n">
        <x:f>MIN(AU74,MAX(0,$G74-SUM(K74,Q74,W74,AC74,AI74,AO74)))</x:f>
        <x:v>0</x:v>
      </x:c>
      <x:c r="AW74" s="180" t="n">
        <x:f>MAX(0,AU74-AV74)</x:f>
        <x:v>0</x:v>
      </x:c>
      <x:c r="AX74" s="180" t="n">
        <x:f>BC73</x:f>
        <x:v>0</x:v>
      </x:c>
      <x:c r="AY74" s="180" t="n">
        <x:f>IF(AX74&lt;=0,0,AX74*IFERROR(INDEX(Inputs!$E$15:$E$24,MATCH(8,Inputs!$L$15:$L$24,0)),0)/12)</x:f>
        <x:v>0</x:v>
      </x:c>
      <x:c r="AZ74" s="180" t="n">
        <x:f>MIN(AX74+AY74,IF(AX74&gt;0,IFERROR(INDEX(Inputs!$H$15:$H$24,MATCH(8,Inputs!$L$15:$L$24,0)),0),0))</x:f>
        <x:v>0</x:v>
      </x:c>
      <x:c r="BA74" s="180" t="n">
        <x:f>MAX(0,AX74+AY74-AZ74)</x:f>
        <x:v>0</x:v>
      </x:c>
      <x:c r="BB74" s="180" t="n">
        <x:f>MIN(BA74,MAX(0,$G74-SUM(K74,Q74,W74,AC74,AI74,AO74,AU74)))</x:f>
        <x:v>0</x:v>
      </x:c>
      <x:c r="BC74" s="180" t="n">
        <x:f>MAX(0,BA74-BB74)</x:f>
        <x:v>0</x:v>
      </x:c>
      <x:c r="BD74" s="180" t="n">
        <x:f>BI73</x:f>
        <x:v>0</x:v>
      </x:c>
      <x:c r="BE74" s="180" t="n">
        <x:f>IF(BD74&lt;=0,0,BD74*IFERROR(INDEX(Inputs!$E$15:$E$24,MATCH(9,Inputs!$L$15:$L$24,0)),0)/12)</x:f>
        <x:v>0</x:v>
      </x:c>
      <x:c r="BF74" s="180" t="n">
        <x:f>MIN(BD74+BE74,IF(BD74&gt;0,IFERROR(INDEX(Inputs!$H$15:$H$24,MATCH(9,Inputs!$L$15:$L$24,0)),0),0))</x:f>
        <x:v>0</x:v>
      </x:c>
      <x:c r="BG74" s="180" t="n">
        <x:f>MAX(0,BD74+BE74-BF74)</x:f>
        <x:v>0</x:v>
      </x:c>
      <x:c r="BH74" s="180" t="n">
        <x:f>MIN(BG74,MAX(0,$G74-SUM(K74,Q74,W74,AC74,AI74,AO74,AU74,BA74)))</x:f>
        <x:v>0</x:v>
      </x:c>
      <x:c r="BI74" s="180" t="n">
        <x:f>MAX(0,BG74-BH74)</x:f>
        <x:v>0</x:v>
      </x:c>
      <x:c r="BJ74" s="180" t="n">
        <x:f>BO73</x:f>
        <x:v>0</x:v>
      </x:c>
      <x:c r="BK74" s="180" t="n">
        <x:f>IF(BJ74&lt;=0,0,BJ74*IFERROR(INDEX(Inputs!$E$15:$E$24,MATCH(10,Inputs!$L$15:$L$24,0)),0)/12)</x:f>
        <x:v>0</x:v>
      </x:c>
      <x:c r="BL74" s="180" t="n">
        <x:f>MIN(BJ74+BK74,IF(BJ74&gt;0,IFERROR(INDEX(Inputs!$H$15:$H$24,MATCH(10,Inputs!$L$15:$L$24,0)),0),0))</x:f>
        <x:v>0</x:v>
      </x:c>
      <x:c r="BM74" s="180" t="n">
        <x:f>MAX(0,BJ74+BK74-BL74)</x:f>
        <x:v>0</x:v>
      </x:c>
      <x:c r="BN74" s="180" t="n">
        <x:f>MIN(BM74,MAX(0,$G74-SUM(K74,Q74,W74,AC74,AI74,AO74,AU74,BA74,BG74)))</x:f>
        <x:v>0</x:v>
      </x:c>
      <x:c r="BO74" s="192" t="n">
        <x:f>MAX(0,BM74-BN74)</x:f>
        <x:v>0</x:v>
      </x:c>
    </x:row>
    <x:row r="75">
      <x:c r="A75" s="191" t="n">
        <x:f>68</x:f>
        <x:v>68</x:v>
      </x:c>
      <x:c r="B75" s="178" t="n">
        <x:f>EDATE(Inputs!$B$4,A75-1)</x:f>
        <x:v>48259</x:v>
      </x:c>
      <x:c r="C75" s="182" t="n">
        <x:f>SUM(H75,N75,T75,Z75,AF75,AL75,AR75,AX75,BD75,BJ75)</x:f>
        <x:v>0</x:v>
      </x:c>
      <x:c r="D75" s="182" t="n">
        <x:f>SUM(I75,O75,U75,AA75,AG75,AM75,AS75,AY75,BE75,BK75)</x:f>
        <x:v>0</x:v>
      </x:c>
      <x:c r="E75" s="182" t="n">
        <x:f>SUM(J75,P75,V75,AB75,AH75,AN75,AT75,AZ75,BF75,BL75)+SUM(L75,R75,X75,AD75,AJ75,AP75,AV75,BB75,BH75,BN75)</x:f>
        <x:v>0</x:v>
      </x:c>
      <x:c r="F75" s="182" t="n">
        <x:f>SUM(M75,S75,Y75,AE75,AK75,AQ75,AW75,BC75,BI75,BO75)</x:f>
        <x:v>0</x:v>
      </x:c>
      <x:c r="G75" s="182" t="n">
        <x:f>MAX(0,Inputs!$B$12-SUM(J75,P75,V75,AB75,AH75,AN75,AT75,AZ75,BF75,BL75))</x:f>
        <x:v>1150</x:v>
      </x:c>
      <x:c r="H75" s="180" t="n">
        <x:f>M74</x:f>
        <x:v>0</x:v>
      </x:c>
      <x:c r="I75" s="180" t="n">
        <x:f>IF(H75&lt;=0,0,H75*IFERROR(INDEX(Inputs!$E$15:$E$24,MATCH(1,Inputs!$L$15:$L$24,0)),0)/12)</x:f>
        <x:v>0</x:v>
      </x:c>
      <x:c r="J75" s="180" t="n">
        <x:f>MIN(H75+I75,IF(H75&gt;0,IFERROR(INDEX(Inputs!$H$15:$H$24,MATCH(1,Inputs!$L$15:$L$24,0)),0),0))</x:f>
        <x:v>0</x:v>
      </x:c>
      <x:c r="K75" s="180" t="n">
        <x:f>MAX(0,H75+I75-J75)</x:f>
        <x:v>0</x:v>
      </x:c>
      <x:c r="L75" s="180" t="n">
        <x:f>MIN(K75,MAX(0,$G75-0))</x:f>
        <x:v>0</x:v>
      </x:c>
      <x:c r="M75" s="180" t="n">
        <x:f>MAX(0,K75-L75)</x:f>
        <x:v>0</x:v>
      </x:c>
      <x:c r="N75" s="180" t="n">
        <x:f>S74</x:f>
        <x:v>0</x:v>
      </x:c>
      <x:c r="O75" s="180" t="n">
        <x:f>IF(N75&lt;=0,0,N75*IFERROR(INDEX(Inputs!$E$15:$E$24,MATCH(2,Inputs!$L$15:$L$24,0)),0)/12)</x:f>
        <x:v>0</x:v>
      </x:c>
      <x:c r="P75" s="180" t="n">
        <x:f>MIN(N75+O75,IF(N75&gt;0,IFERROR(INDEX(Inputs!$H$15:$H$24,MATCH(2,Inputs!$L$15:$L$24,0)),0),0))</x:f>
        <x:v>0</x:v>
      </x:c>
      <x:c r="Q75" s="180" t="n">
        <x:f>MAX(0,N75+O75-P75)</x:f>
        <x:v>0</x:v>
      </x:c>
      <x:c r="R75" s="180" t="n">
        <x:f>MIN(Q75,MAX(0,$G75-SUM(K75)))</x:f>
        <x:v>0</x:v>
      </x:c>
      <x:c r="S75" s="180" t="n">
        <x:f>MAX(0,Q75-R75)</x:f>
        <x:v>0</x:v>
      </x:c>
      <x:c r="T75" s="180" t="n">
        <x:f>Y74</x:f>
        <x:v>0</x:v>
      </x:c>
      <x:c r="U75" s="180" t="n">
        <x:f>IF(T75&lt;=0,0,T75*IFERROR(INDEX(Inputs!$E$15:$E$24,MATCH(3,Inputs!$L$15:$L$24,0)),0)/12)</x:f>
        <x:v>0</x:v>
      </x:c>
      <x:c r="V75" s="180" t="n">
        <x:f>MIN(T75+U75,IF(T75&gt;0,IFERROR(INDEX(Inputs!$H$15:$H$24,MATCH(3,Inputs!$L$15:$L$24,0)),0),0))</x:f>
        <x:v>0</x:v>
      </x:c>
      <x:c r="W75" s="180" t="n">
        <x:f>MAX(0,T75+U75-V75)</x:f>
        <x:v>0</x:v>
      </x:c>
      <x:c r="X75" s="180" t="n">
        <x:f>MIN(W75,MAX(0,$G75-SUM(K75,Q75)))</x:f>
        <x:v>0</x:v>
      </x:c>
      <x:c r="Y75" s="180" t="n">
        <x:f>MAX(0,W75-X75)</x:f>
        <x:v>0</x:v>
      </x:c>
      <x:c r="Z75" s="180" t="n">
        <x:f>AE74</x:f>
        <x:v>0</x:v>
      </x:c>
      <x:c r="AA75" s="180" t="n">
        <x:f>IF(Z75&lt;=0,0,Z75*IFERROR(INDEX(Inputs!$E$15:$E$24,MATCH(4,Inputs!$L$15:$L$24,0)),0)/12)</x:f>
        <x:v>0</x:v>
      </x:c>
      <x:c r="AB75" s="180" t="n">
        <x:f>MIN(Z75+AA75,IF(Z75&gt;0,IFERROR(INDEX(Inputs!$H$15:$H$24,MATCH(4,Inputs!$L$15:$L$24,0)),0),0))</x:f>
        <x:v>0</x:v>
      </x:c>
      <x:c r="AC75" s="180" t="n">
        <x:f>MAX(0,Z75+AA75-AB75)</x:f>
        <x:v>0</x:v>
      </x:c>
      <x:c r="AD75" s="180" t="n">
        <x:f>MIN(AC75,MAX(0,$G75-SUM(K75,Q75,W75)))</x:f>
        <x:v>0</x:v>
      </x:c>
      <x:c r="AE75" s="180" t="n">
        <x:f>MAX(0,AC75-AD75)</x:f>
        <x:v>0</x:v>
      </x:c>
      <x:c r="AF75" s="180" t="n">
        <x:f>AK74</x:f>
        <x:v>0</x:v>
      </x:c>
      <x:c r="AG75" s="180" t="n">
        <x:f>IF(AF75&lt;=0,0,AF75*IFERROR(INDEX(Inputs!$E$15:$E$24,MATCH(5,Inputs!$L$15:$L$24,0)),0)/12)</x:f>
        <x:v>0</x:v>
      </x:c>
      <x:c r="AH75" s="180" t="n">
        <x:f>MIN(AF75+AG75,IF(AF75&gt;0,IFERROR(INDEX(Inputs!$H$15:$H$24,MATCH(5,Inputs!$L$15:$L$24,0)),0),0))</x:f>
        <x:v>0</x:v>
      </x:c>
      <x:c r="AI75" s="180" t="n">
        <x:f>MAX(0,AF75+AG75-AH75)</x:f>
        <x:v>0</x:v>
      </x:c>
      <x:c r="AJ75" s="180" t="n">
        <x:f>MIN(AI75,MAX(0,$G75-SUM(K75,Q75,W75,AC75)))</x:f>
        <x:v>0</x:v>
      </x:c>
      <x:c r="AK75" s="180" t="n">
        <x:f>MAX(0,AI75-AJ75)</x:f>
        <x:v>0</x:v>
      </x:c>
      <x:c r="AL75" s="180" t="n">
        <x:f>AQ74</x:f>
        <x:v>0</x:v>
      </x:c>
      <x:c r="AM75" s="180" t="n">
        <x:f>IF(AL75&lt;=0,0,AL75*IFERROR(INDEX(Inputs!$E$15:$E$24,MATCH(6,Inputs!$L$15:$L$24,0)),0)/12)</x:f>
        <x:v>0</x:v>
      </x:c>
      <x:c r="AN75" s="180" t="n">
        <x:f>MIN(AL75+AM75,IF(AL75&gt;0,IFERROR(INDEX(Inputs!$H$15:$H$24,MATCH(6,Inputs!$L$15:$L$24,0)),0),0))</x:f>
        <x:v>0</x:v>
      </x:c>
      <x:c r="AO75" s="180" t="n">
        <x:f>MAX(0,AL75+AM75-AN75)</x:f>
        <x:v>0</x:v>
      </x:c>
      <x:c r="AP75" s="180" t="n">
        <x:f>MIN(AO75,MAX(0,$G75-SUM(K75,Q75,W75,AC75,AI75)))</x:f>
        <x:v>0</x:v>
      </x:c>
      <x:c r="AQ75" s="180" t="n">
        <x:f>MAX(0,AO75-AP75)</x:f>
        <x:v>0</x:v>
      </x:c>
      <x:c r="AR75" s="180" t="n">
        <x:f>AW74</x:f>
        <x:v>0</x:v>
      </x:c>
      <x:c r="AS75" s="180" t="n">
        <x:f>IF(AR75&lt;=0,0,AR75*IFERROR(INDEX(Inputs!$E$15:$E$24,MATCH(7,Inputs!$L$15:$L$24,0)),0)/12)</x:f>
        <x:v>0</x:v>
      </x:c>
      <x:c r="AT75" s="180" t="n">
        <x:f>MIN(AR75+AS75,IF(AR75&gt;0,IFERROR(INDEX(Inputs!$H$15:$H$24,MATCH(7,Inputs!$L$15:$L$24,0)),0),0))</x:f>
        <x:v>0</x:v>
      </x:c>
      <x:c r="AU75" s="180" t="n">
        <x:f>MAX(0,AR75+AS75-AT75)</x:f>
        <x:v>0</x:v>
      </x:c>
      <x:c r="AV75" s="180" t="n">
        <x:f>MIN(AU75,MAX(0,$G75-SUM(K75,Q75,W75,AC75,AI75,AO75)))</x:f>
        <x:v>0</x:v>
      </x:c>
      <x:c r="AW75" s="180" t="n">
        <x:f>MAX(0,AU75-AV75)</x:f>
        <x:v>0</x:v>
      </x:c>
      <x:c r="AX75" s="180" t="n">
        <x:f>BC74</x:f>
        <x:v>0</x:v>
      </x:c>
      <x:c r="AY75" s="180" t="n">
        <x:f>IF(AX75&lt;=0,0,AX75*IFERROR(INDEX(Inputs!$E$15:$E$24,MATCH(8,Inputs!$L$15:$L$24,0)),0)/12)</x:f>
        <x:v>0</x:v>
      </x:c>
      <x:c r="AZ75" s="180" t="n">
        <x:f>MIN(AX75+AY75,IF(AX75&gt;0,IFERROR(INDEX(Inputs!$H$15:$H$24,MATCH(8,Inputs!$L$15:$L$24,0)),0),0))</x:f>
        <x:v>0</x:v>
      </x:c>
      <x:c r="BA75" s="180" t="n">
        <x:f>MAX(0,AX75+AY75-AZ75)</x:f>
        <x:v>0</x:v>
      </x:c>
      <x:c r="BB75" s="180" t="n">
        <x:f>MIN(BA75,MAX(0,$G75-SUM(K75,Q75,W75,AC75,AI75,AO75,AU75)))</x:f>
        <x:v>0</x:v>
      </x:c>
      <x:c r="BC75" s="180" t="n">
        <x:f>MAX(0,BA75-BB75)</x:f>
        <x:v>0</x:v>
      </x:c>
      <x:c r="BD75" s="180" t="n">
        <x:f>BI74</x:f>
        <x:v>0</x:v>
      </x:c>
      <x:c r="BE75" s="180" t="n">
        <x:f>IF(BD75&lt;=0,0,BD75*IFERROR(INDEX(Inputs!$E$15:$E$24,MATCH(9,Inputs!$L$15:$L$24,0)),0)/12)</x:f>
        <x:v>0</x:v>
      </x:c>
      <x:c r="BF75" s="180" t="n">
        <x:f>MIN(BD75+BE75,IF(BD75&gt;0,IFERROR(INDEX(Inputs!$H$15:$H$24,MATCH(9,Inputs!$L$15:$L$24,0)),0),0))</x:f>
        <x:v>0</x:v>
      </x:c>
      <x:c r="BG75" s="180" t="n">
        <x:f>MAX(0,BD75+BE75-BF75)</x:f>
        <x:v>0</x:v>
      </x:c>
      <x:c r="BH75" s="180" t="n">
        <x:f>MIN(BG75,MAX(0,$G75-SUM(K75,Q75,W75,AC75,AI75,AO75,AU75,BA75)))</x:f>
        <x:v>0</x:v>
      </x:c>
      <x:c r="BI75" s="180" t="n">
        <x:f>MAX(0,BG75-BH75)</x:f>
        <x:v>0</x:v>
      </x:c>
      <x:c r="BJ75" s="180" t="n">
        <x:f>BO74</x:f>
        <x:v>0</x:v>
      </x:c>
      <x:c r="BK75" s="180" t="n">
        <x:f>IF(BJ75&lt;=0,0,BJ75*IFERROR(INDEX(Inputs!$E$15:$E$24,MATCH(10,Inputs!$L$15:$L$24,0)),0)/12)</x:f>
        <x:v>0</x:v>
      </x:c>
      <x:c r="BL75" s="180" t="n">
        <x:f>MIN(BJ75+BK75,IF(BJ75&gt;0,IFERROR(INDEX(Inputs!$H$15:$H$24,MATCH(10,Inputs!$L$15:$L$24,0)),0),0))</x:f>
        <x:v>0</x:v>
      </x:c>
      <x:c r="BM75" s="180" t="n">
        <x:f>MAX(0,BJ75+BK75-BL75)</x:f>
        <x:v>0</x:v>
      </x:c>
      <x:c r="BN75" s="180" t="n">
        <x:f>MIN(BM75,MAX(0,$G75-SUM(K75,Q75,W75,AC75,AI75,AO75,AU75,BA75,BG75)))</x:f>
        <x:v>0</x:v>
      </x:c>
      <x:c r="BO75" s="192" t="n">
        <x:f>MAX(0,BM75-BN75)</x:f>
        <x:v>0</x:v>
      </x:c>
    </x:row>
    <x:row r="76">
      <x:c r="A76" s="191" t="n">
        <x:f>69</x:f>
        <x:v>69</x:v>
      </x:c>
      <x:c r="B76" s="178" t="n">
        <x:f>EDATE(Inputs!$B$4,A76-1)</x:f>
        <x:v>48288</x:v>
      </x:c>
      <x:c r="C76" s="182" t="n">
        <x:f>SUM(H76,N76,T76,Z76,AF76,AL76,AR76,AX76,BD76,BJ76)</x:f>
        <x:v>0</x:v>
      </x:c>
      <x:c r="D76" s="182" t="n">
        <x:f>SUM(I76,O76,U76,AA76,AG76,AM76,AS76,AY76,BE76,BK76)</x:f>
        <x:v>0</x:v>
      </x:c>
      <x:c r="E76" s="182" t="n">
        <x:f>SUM(J76,P76,V76,AB76,AH76,AN76,AT76,AZ76,BF76,BL76)+SUM(L76,R76,X76,AD76,AJ76,AP76,AV76,BB76,BH76,BN76)</x:f>
        <x:v>0</x:v>
      </x:c>
      <x:c r="F76" s="182" t="n">
        <x:f>SUM(M76,S76,Y76,AE76,AK76,AQ76,AW76,BC76,BI76,BO76)</x:f>
        <x:v>0</x:v>
      </x:c>
      <x:c r="G76" s="182" t="n">
        <x:f>MAX(0,Inputs!$B$12-SUM(J76,P76,V76,AB76,AH76,AN76,AT76,AZ76,BF76,BL76))</x:f>
        <x:v>1150</x:v>
      </x:c>
      <x:c r="H76" s="180" t="n">
        <x:f>M75</x:f>
        <x:v>0</x:v>
      </x:c>
      <x:c r="I76" s="180" t="n">
        <x:f>IF(H76&lt;=0,0,H76*IFERROR(INDEX(Inputs!$E$15:$E$24,MATCH(1,Inputs!$L$15:$L$24,0)),0)/12)</x:f>
        <x:v>0</x:v>
      </x:c>
      <x:c r="J76" s="180" t="n">
        <x:f>MIN(H76+I76,IF(H76&gt;0,IFERROR(INDEX(Inputs!$H$15:$H$24,MATCH(1,Inputs!$L$15:$L$24,0)),0),0))</x:f>
        <x:v>0</x:v>
      </x:c>
      <x:c r="K76" s="180" t="n">
        <x:f>MAX(0,H76+I76-J76)</x:f>
        <x:v>0</x:v>
      </x:c>
      <x:c r="L76" s="180" t="n">
        <x:f>MIN(K76,MAX(0,$G76-0))</x:f>
        <x:v>0</x:v>
      </x:c>
      <x:c r="M76" s="180" t="n">
        <x:f>MAX(0,K76-L76)</x:f>
        <x:v>0</x:v>
      </x:c>
      <x:c r="N76" s="180" t="n">
        <x:f>S75</x:f>
        <x:v>0</x:v>
      </x:c>
      <x:c r="O76" s="180" t="n">
        <x:f>IF(N76&lt;=0,0,N76*IFERROR(INDEX(Inputs!$E$15:$E$24,MATCH(2,Inputs!$L$15:$L$24,0)),0)/12)</x:f>
        <x:v>0</x:v>
      </x:c>
      <x:c r="P76" s="180" t="n">
        <x:f>MIN(N76+O76,IF(N76&gt;0,IFERROR(INDEX(Inputs!$H$15:$H$24,MATCH(2,Inputs!$L$15:$L$24,0)),0),0))</x:f>
        <x:v>0</x:v>
      </x:c>
      <x:c r="Q76" s="180" t="n">
        <x:f>MAX(0,N76+O76-P76)</x:f>
        <x:v>0</x:v>
      </x:c>
      <x:c r="R76" s="180" t="n">
        <x:f>MIN(Q76,MAX(0,$G76-SUM(K76)))</x:f>
        <x:v>0</x:v>
      </x:c>
      <x:c r="S76" s="180" t="n">
        <x:f>MAX(0,Q76-R76)</x:f>
        <x:v>0</x:v>
      </x:c>
      <x:c r="T76" s="180" t="n">
        <x:f>Y75</x:f>
        <x:v>0</x:v>
      </x:c>
      <x:c r="U76" s="180" t="n">
        <x:f>IF(T76&lt;=0,0,T76*IFERROR(INDEX(Inputs!$E$15:$E$24,MATCH(3,Inputs!$L$15:$L$24,0)),0)/12)</x:f>
        <x:v>0</x:v>
      </x:c>
      <x:c r="V76" s="180" t="n">
        <x:f>MIN(T76+U76,IF(T76&gt;0,IFERROR(INDEX(Inputs!$H$15:$H$24,MATCH(3,Inputs!$L$15:$L$24,0)),0),0))</x:f>
        <x:v>0</x:v>
      </x:c>
      <x:c r="W76" s="180" t="n">
        <x:f>MAX(0,T76+U76-V76)</x:f>
        <x:v>0</x:v>
      </x:c>
      <x:c r="X76" s="180" t="n">
        <x:f>MIN(W76,MAX(0,$G76-SUM(K76,Q76)))</x:f>
        <x:v>0</x:v>
      </x:c>
      <x:c r="Y76" s="180" t="n">
        <x:f>MAX(0,W76-X76)</x:f>
        <x:v>0</x:v>
      </x:c>
      <x:c r="Z76" s="180" t="n">
        <x:f>AE75</x:f>
        <x:v>0</x:v>
      </x:c>
      <x:c r="AA76" s="180" t="n">
        <x:f>IF(Z76&lt;=0,0,Z76*IFERROR(INDEX(Inputs!$E$15:$E$24,MATCH(4,Inputs!$L$15:$L$24,0)),0)/12)</x:f>
        <x:v>0</x:v>
      </x:c>
      <x:c r="AB76" s="180" t="n">
        <x:f>MIN(Z76+AA76,IF(Z76&gt;0,IFERROR(INDEX(Inputs!$H$15:$H$24,MATCH(4,Inputs!$L$15:$L$24,0)),0),0))</x:f>
        <x:v>0</x:v>
      </x:c>
      <x:c r="AC76" s="180" t="n">
        <x:f>MAX(0,Z76+AA76-AB76)</x:f>
        <x:v>0</x:v>
      </x:c>
      <x:c r="AD76" s="180" t="n">
        <x:f>MIN(AC76,MAX(0,$G76-SUM(K76,Q76,W76)))</x:f>
        <x:v>0</x:v>
      </x:c>
      <x:c r="AE76" s="180" t="n">
        <x:f>MAX(0,AC76-AD76)</x:f>
        <x:v>0</x:v>
      </x:c>
      <x:c r="AF76" s="180" t="n">
        <x:f>AK75</x:f>
        <x:v>0</x:v>
      </x:c>
      <x:c r="AG76" s="180" t="n">
        <x:f>IF(AF76&lt;=0,0,AF76*IFERROR(INDEX(Inputs!$E$15:$E$24,MATCH(5,Inputs!$L$15:$L$24,0)),0)/12)</x:f>
        <x:v>0</x:v>
      </x:c>
      <x:c r="AH76" s="180" t="n">
        <x:f>MIN(AF76+AG76,IF(AF76&gt;0,IFERROR(INDEX(Inputs!$H$15:$H$24,MATCH(5,Inputs!$L$15:$L$24,0)),0),0))</x:f>
        <x:v>0</x:v>
      </x:c>
      <x:c r="AI76" s="180" t="n">
        <x:f>MAX(0,AF76+AG76-AH76)</x:f>
        <x:v>0</x:v>
      </x:c>
      <x:c r="AJ76" s="180" t="n">
        <x:f>MIN(AI76,MAX(0,$G76-SUM(K76,Q76,W76,AC76)))</x:f>
        <x:v>0</x:v>
      </x:c>
      <x:c r="AK76" s="180" t="n">
        <x:f>MAX(0,AI76-AJ76)</x:f>
        <x:v>0</x:v>
      </x:c>
      <x:c r="AL76" s="180" t="n">
        <x:f>AQ75</x:f>
        <x:v>0</x:v>
      </x:c>
      <x:c r="AM76" s="180" t="n">
        <x:f>IF(AL76&lt;=0,0,AL76*IFERROR(INDEX(Inputs!$E$15:$E$24,MATCH(6,Inputs!$L$15:$L$24,0)),0)/12)</x:f>
        <x:v>0</x:v>
      </x:c>
      <x:c r="AN76" s="180" t="n">
        <x:f>MIN(AL76+AM76,IF(AL76&gt;0,IFERROR(INDEX(Inputs!$H$15:$H$24,MATCH(6,Inputs!$L$15:$L$24,0)),0),0))</x:f>
        <x:v>0</x:v>
      </x:c>
      <x:c r="AO76" s="180" t="n">
        <x:f>MAX(0,AL76+AM76-AN76)</x:f>
        <x:v>0</x:v>
      </x:c>
      <x:c r="AP76" s="180" t="n">
        <x:f>MIN(AO76,MAX(0,$G76-SUM(K76,Q76,W76,AC76,AI76)))</x:f>
        <x:v>0</x:v>
      </x:c>
      <x:c r="AQ76" s="180" t="n">
        <x:f>MAX(0,AO76-AP76)</x:f>
        <x:v>0</x:v>
      </x:c>
      <x:c r="AR76" s="180" t="n">
        <x:f>AW75</x:f>
        <x:v>0</x:v>
      </x:c>
      <x:c r="AS76" s="180" t="n">
        <x:f>IF(AR76&lt;=0,0,AR76*IFERROR(INDEX(Inputs!$E$15:$E$24,MATCH(7,Inputs!$L$15:$L$24,0)),0)/12)</x:f>
        <x:v>0</x:v>
      </x:c>
      <x:c r="AT76" s="180" t="n">
        <x:f>MIN(AR76+AS76,IF(AR76&gt;0,IFERROR(INDEX(Inputs!$H$15:$H$24,MATCH(7,Inputs!$L$15:$L$24,0)),0),0))</x:f>
        <x:v>0</x:v>
      </x:c>
      <x:c r="AU76" s="180" t="n">
        <x:f>MAX(0,AR76+AS76-AT76)</x:f>
        <x:v>0</x:v>
      </x:c>
      <x:c r="AV76" s="180" t="n">
        <x:f>MIN(AU76,MAX(0,$G76-SUM(K76,Q76,W76,AC76,AI76,AO76)))</x:f>
        <x:v>0</x:v>
      </x:c>
      <x:c r="AW76" s="180" t="n">
        <x:f>MAX(0,AU76-AV76)</x:f>
        <x:v>0</x:v>
      </x:c>
      <x:c r="AX76" s="180" t="n">
        <x:f>BC75</x:f>
        <x:v>0</x:v>
      </x:c>
      <x:c r="AY76" s="180" t="n">
        <x:f>IF(AX76&lt;=0,0,AX76*IFERROR(INDEX(Inputs!$E$15:$E$24,MATCH(8,Inputs!$L$15:$L$24,0)),0)/12)</x:f>
        <x:v>0</x:v>
      </x:c>
      <x:c r="AZ76" s="180" t="n">
        <x:f>MIN(AX76+AY76,IF(AX76&gt;0,IFERROR(INDEX(Inputs!$H$15:$H$24,MATCH(8,Inputs!$L$15:$L$24,0)),0),0))</x:f>
        <x:v>0</x:v>
      </x:c>
      <x:c r="BA76" s="180" t="n">
        <x:f>MAX(0,AX76+AY76-AZ76)</x:f>
        <x:v>0</x:v>
      </x:c>
      <x:c r="BB76" s="180" t="n">
        <x:f>MIN(BA76,MAX(0,$G76-SUM(K76,Q76,W76,AC76,AI76,AO76,AU76)))</x:f>
        <x:v>0</x:v>
      </x:c>
      <x:c r="BC76" s="180" t="n">
        <x:f>MAX(0,BA76-BB76)</x:f>
        <x:v>0</x:v>
      </x:c>
      <x:c r="BD76" s="180" t="n">
        <x:f>BI75</x:f>
        <x:v>0</x:v>
      </x:c>
      <x:c r="BE76" s="180" t="n">
        <x:f>IF(BD76&lt;=0,0,BD76*IFERROR(INDEX(Inputs!$E$15:$E$24,MATCH(9,Inputs!$L$15:$L$24,0)),0)/12)</x:f>
        <x:v>0</x:v>
      </x:c>
      <x:c r="BF76" s="180" t="n">
        <x:f>MIN(BD76+BE76,IF(BD76&gt;0,IFERROR(INDEX(Inputs!$H$15:$H$24,MATCH(9,Inputs!$L$15:$L$24,0)),0),0))</x:f>
        <x:v>0</x:v>
      </x:c>
      <x:c r="BG76" s="180" t="n">
        <x:f>MAX(0,BD76+BE76-BF76)</x:f>
        <x:v>0</x:v>
      </x:c>
      <x:c r="BH76" s="180" t="n">
        <x:f>MIN(BG76,MAX(0,$G76-SUM(K76,Q76,W76,AC76,AI76,AO76,AU76,BA76)))</x:f>
        <x:v>0</x:v>
      </x:c>
      <x:c r="BI76" s="180" t="n">
        <x:f>MAX(0,BG76-BH76)</x:f>
        <x:v>0</x:v>
      </x:c>
      <x:c r="BJ76" s="180" t="n">
        <x:f>BO75</x:f>
        <x:v>0</x:v>
      </x:c>
      <x:c r="BK76" s="180" t="n">
        <x:f>IF(BJ76&lt;=0,0,BJ76*IFERROR(INDEX(Inputs!$E$15:$E$24,MATCH(10,Inputs!$L$15:$L$24,0)),0)/12)</x:f>
        <x:v>0</x:v>
      </x:c>
      <x:c r="BL76" s="180" t="n">
        <x:f>MIN(BJ76+BK76,IF(BJ76&gt;0,IFERROR(INDEX(Inputs!$H$15:$H$24,MATCH(10,Inputs!$L$15:$L$24,0)),0),0))</x:f>
        <x:v>0</x:v>
      </x:c>
      <x:c r="BM76" s="180" t="n">
        <x:f>MAX(0,BJ76+BK76-BL76)</x:f>
        <x:v>0</x:v>
      </x:c>
      <x:c r="BN76" s="180" t="n">
        <x:f>MIN(BM76,MAX(0,$G76-SUM(K76,Q76,W76,AC76,AI76,AO76,AU76,BA76,BG76)))</x:f>
        <x:v>0</x:v>
      </x:c>
      <x:c r="BO76" s="192" t="n">
        <x:f>MAX(0,BM76-BN76)</x:f>
        <x:v>0</x:v>
      </x:c>
    </x:row>
    <x:row r="77">
      <x:c r="A77" s="191" t="n">
        <x:f>70</x:f>
        <x:v>70</x:v>
      </x:c>
      <x:c r="B77" s="178" t="n">
        <x:f>EDATE(Inputs!$B$4,A77-1)</x:f>
        <x:v>48319</x:v>
      </x:c>
      <x:c r="C77" s="182" t="n">
        <x:f>SUM(H77,N77,T77,Z77,AF77,AL77,AR77,AX77,BD77,BJ77)</x:f>
        <x:v>0</x:v>
      </x:c>
      <x:c r="D77" s="182" t="n">
        <x:f>SUM(I77,O77,U77,AA77,AG77,AM77,AS77,AY77,BE77,BK77)</x:f>
        <x:v>0</x:v>
      </x:c>
      <x:c r="E77" s="182" t="n">
        <x:f>SUM(J77,P77,V77,AB77,AH77,AN77,AT77,AZ77,BF77,BL77)+SUM(L77,R77,X77,AD77,AJ77,AP77,AV77,BB77,BH77,BN77)</x:f>
        <x:v>0</x:v>
      </x:c>
      <x:c r="F77" s="182" t="n">
        <x:f>SUM(M77,S77,Y77,AE77,AK77,AQ77,AW77,BC77,BI77,BO77)</x:f>
        <x:v>0</x:v>
      </x:c>
      <x:c r="G77" s="182" t="n">
        <x:f>MAX(0,Inputs!$B$12-SUM(J77,P77,V77,AB77,AH77,AN77,AT77,AZ77,BF77,BL77))</x:f>
        <x:v>1150</x:v>
      </x:c>
      <x:c r="H77" s="180" t="n">
        <x:f>M76</x:f>
        <x:v>0</x:v>
      </x:c>
      <x:c r="I77" s="180" t="n">
        <x:f>IF(H77&lt;=0,0,H77*IFERROR(INDEX(Inputs!$E$15:$E$24,MATCH(1,Inputs!$L$15:$L$24,0)),0)/12)</x:f>
        <x:v>0</x:v>
      </x:c>
      <x:c r="J77" s="180" t="n">
        <x:f>MIN(H77+I77,IF(H77&gt;0,IFERROR(INDEX(Inputs!$H$15:$H$24,MATCH(1,Inputs!$L$15:$L$24,0)),0),0))</x:f>
        <x:v>0</x:v>
      </x:c>
      <x:c r="K77" s="180" t="n">
        <x:f>MAX(0,H77+I77-J77)</x:f>
        <x:v>0</x:v>
      </x:c>
      <x:c r="L77" s="180" t="n">
        <x:f>MIN(K77,MAX(0,$G77-0))</x:f>
        <x:v>0</x:v>
      </x:c>
      <x:c r="M77" s="180" t="n">
        <x:f>MAX(0,K77-L77)</x:f>
        <x:v>0</x:v>
      </x:c>
      <x:c r="N77" s="180" t="n">
        <x:f>S76</x:f>
        <x:v>0</x:v>
      </x:c>
      <x:c r="O77" s="180" t="n">
        <x:f>IF(N77&lt;=0,0,N77*IFERROR(INDEX(Inputs!$E$15:$E$24,MATCH(2,Inputs!$L$15:$L$24,0)),0)/12)</x:f>
        <x:v>0</x:v>
      </x:c>
      <x:c r="P77" s="180" t="n">
        <x:f>MIN(N77+O77,IF(N77&gt;0,IFERROR(INDEX(Inputs!$H$15:$H$24,MATCH(2,Inputs!$L$15:$L$24,0)),0),0))</x:f>
        <x:v>0</x:v>
      </x:c>
      <x:c r="Q77" s="180" t="n">
        <x:f>MAX(0,N77+O77-P77)</x:f>
        <x:v>0</x:v>
      </x:c>
      <x:c r="R77" s="180" t="n">
        <x:f>MIN(Q77,MAX(0,$G77-SUM(K77)))</x:f>
        <x:v>0</x:v>
      </x:c>
      <x:c r="S77" s="180" t="n">
        <x:f>MAX(0,Q77-R77)</x:f>
        <x:v>0</x:v>
      </x:c>
      <x:c r="T77" s="180" t="n">
        <x:f>Y76</x:f>
        <x:v>0</x:v>
      </x:c>
      <x:c r="U77" s="180" t="n">
        <x:f>IF(T77&lt;=0,0,T77*IFERROR(INDEX(Inputs!$E$15:$E$24,MATCH(3,Inputs!$L$15:$L$24,0)),0)/12)</x:f>
        <x:v>0</x:v>
      </x:c>
      <x:c r="V77" s="180" t="n">
        <x:f>MIN(T77+U77,IF(T77&gt;0,IFERROR(INDEX(Inputs!$H$15:$H$24,MATCH(3,Inputs!$L$15:$L$24,0)),0),0))</x:f>
        <x:v>0</x:v>
      </x:c>
      <x:c r="W77" s="180" t="n">
        <x:f>MAX(0,T77+U77-V77)</x:f>
        <x:v>0</x:v>
      </x:c>
      <x:c r="X77" s="180" t="n">
        <x:f>MIN(W77,MAX(0,$G77-SUM(K77,Q77)))</x:f>
        <x:v>0</x:v>
      </x:c>
      <x:c r="Y77" s="180" t="n">
        <x:f>MAX(0,W77-X77)</x:f>
        <x:v>0</x:v>
      </x:c>
      <x:c r="Z77" s="180" t="n">
        <x:f>AE76</x:f>
        <x:v>0</x:v>
      </x:c>
      <x:c r="AA77" s="180" t="n">
        <x:f>IF(Z77&lt;=0,0,Z77*IFERROR(INDEX(Inputs!$E$15:$E$24,MATCH(4,Inputs!$L$15:$L$24,0)),0)/12)</x:f>
        <x:v>0</x:v>
      </x:c>
      <x:c r="AB77" s="180" t="n">
        <x:f>MIN(Z77+AA77,IF(Z77&gt;0,IFERROR(INDEX(Inputs!$H$15:$H$24,MATCH(4,Inputs!$L$15:$L$24,0)),0),0))</x:f>
        <x:v>0</x:v>
      </x:c>
      <x:c r="AC77" s="180" t="n">
        <x:f>MAX(0,Z77+AA77-AB77)</x:f>
        <x:v>0</x:v>
      </x:c>
      <x:c r="AD77" s="180" t="n">
        <x:f>MIN(AC77,MAX(0,$G77-SUM(K77,Q77,W77)))</x:f>
        <x:v>0</x:v>
      </x:c>
      <x:c r="AE77" s="180" t="n">
        <x:f>MAX(0,AC77-AD77)</x:f>
        <x:v>0</x:v>
      </x:c>
      <x:c r="AF77" s="180" t="n">
        <x:f>AK76</x:f>
        <x:v>0</x:v>
      </x:c>
      <x:c r="AG77" s="180" t="n">
        <x:f>IF(AF77&lt;=0,0,AF77*IFERROR(INDEX(Inputs!$E$15:$E$24,MATCH(5,Inputs!$L$15:$L$24,0)),0)/12)</x:f>
        <x:v>0</x:v>
      </x:c>
      <x:c r="AH77" s="180" t="n">
        <x:f>MIN(AF77+AG77,IF(AF77&gt;0,IFERROR(INDEX(Inputs!$H$15:$H$24,MATCH(5,Inputs!$L$15:$L$24,0)),0),0))</x:f>
        <x:v>0</x:v>
      </x:c>
      <x:c r="AI77" s="180" t="n">
        <x:f>MAX(0,AF77+AG77-AH77)</x:f>
        <x:v>0</x:v>
      </x:c>
      <x:c r="AJ77" s="180" t="n">
        <x:f>MIN(AI77,MAX(0,$G77-SUM(K77,Q77,W77,AC77)))</x:f>
        <x:v>0</x:v>
      </x:c>
      <x:c r="AK77" s="180" t="n">
        <x:f>MAX(0,AI77-AJ77)</x:f>
        <x:v>0</x:v>
      </x:c>
      <x:c r="AL77" s="180" t="n">
        <x:f>AQ76</x:f>
        <x:v>0</x:v>
      </x:c>
      <x:c r="AM77" s="180" t="n">
        <x:f>IF(AL77&lt;=0,0,AL77*IFERROR(INDEX(Inputs!$E$15:$E$24,MATCH(6,Inputs!$L$15:$L$24,0)),0)/12)</x:f>
        <x:v>0</x:v>
      </x:c>
      <x:c r="AN77" s="180" t="n">
        <x:f>MIN(AL77+AM77,IF(AL77&gt;0,IFERROR(INDEX(Inputs!$H$15:$H$24,MATCH(6,Inputs!$L$15:$L$24,0)),0),0))</x:f>
        <x:v>0</x:v>
      </x:c>
      <x:c r="AO77" s="180" t="n">
        <x:f>MAX(0,AL77+AM77-AN77)</x:f>
        <x:v>0</x:v>
      </x:c>
      <x:c r="AP77" s="180" t="n">
        <x:f>MIN(AO77,MAX(0,$G77-SUM(K77,Q77,W77,AC77,AI77)))</x:f>
        <x:v>0</x:v>
      </x:c>
      <x:c r="AQ77" s="180" t="n">
        <x:f>MAX(0,AO77-AP77)</x:f>
        <x:v>0</x:v>
      </x:c>
      <x:c r="AR77" s="180" t="n">
        <x:f>AW76</x:f>
        <x:v>0</x:v>
      </x:c>
      <x:c r="AS77" s="180" t="n">
        <x:f>IF(AR77&lt;=0,0,AR77*IFERROR(INDEX(Inputs!$E$15:$E$24,MATCH(7,Inputs!$L$15:$L$24,0)),0)/12)</x:f>
        <x:v>0</x:v>
      </x:c>
      <x:c r="AT77" s="180" t="n">
        <x:f>MIN(AR77+AS77,IF(AR77&gt;0,IFERROR(INDEX(Inputs!$H$15:$H$24,MATCH(7,Inputs!$L$15:$L$24,0)),0),0))</x:f>
        <x:v>0</x:v>
      </x:c>
      <x:c r="AU77" s="180" t="n">
        <x:f>MAX(0,AR77+AS77-AT77)</x:f>
        <x:v>0</x:v>
      </x:c>
      <x:c r="AV77" s="180" t="n">
        <x:f>MIN(AU77,MAX(0,$G77-SUM(K77,Q77,W77,AC77,AI77,AO77)))</x:f>
        <x:v>0</x:v>
      </x:c>
      <x:c r="AW77" s="180" t="n">
        <x:f>MAX(0,AU77-AV77)</x:f>
        <x:v>0</x:v>
      </x:c>
      <x:c r="AX77" s="180" t="n">
        <x:f>BC76</x:f>
        <x:v>0</x:v>
      </x:c>
      <x:c r="AY77" s="180" t="n">
        <x:f>IF(AX77&lt;=0,0,AX77*IFERROR(INDEX(Inputs!$E$15:$E$24,MATCH(8,Inputs!$L$15:$L$24,0)),0)/12)</x:f>
        <x:v>0</x:v>
      </x:c>
      <x:c r="AZ77" s="180" t="n">
        <x:f>MIN(AX77+AY77,IF(AX77&gt;0,IFERROR(INDEX(Inputs!$H$15:$H$24,MATCH(8,Inputs!$L$15:$L$24,0)),0),0))</x:f>
        <x:v>0</x:v>
      </x:c>
      <x:c r="BA77" s="180" t="n">
        <x:f>MAX(0,AX77+AY77-AZ77)</x:f>
        <x:v>0</x:v>
      </x:c>
      <x:c r="BB77" s="180" t="n">
        <x:f>MIN(BA77,MAX(0,$G77-SUM(K77,Q77,W77,AC77,AI77,AO77,AU77)))</x:f>
        <x:v>0</x:v>
      </x:c>
      <x:c r="BC77" s="180" t="n">
        <x:f>MAX(0,BA77-BB77)</x:f>
        <x:v>0</x:v>
      </x:c>
      <x:c r="BD77" s="180" t="n">
        <x:f>BI76</x:f>
        <x:v>0</x:v>
      </x:c>
      <x:c r="BE77" s="180" t="n">
        <x:f>IF(BD77&lt;=0,0,BD77*IFERROR(INDEX(Inputs!$E$15:$E$24,MATCH(9,Inputs!$L$15:$L$24,0)),0)/12)</x:f>
        <x:v>0</x:v>
      </x:c>
      <x:c r="BF77" s="180" t="n">
        <x:f>MIN(BD77+BE77,IF(BD77&gt;0,IFERROR(INDEX(Inputs!$H$15:$H$24,MATCH(9,Inputs!$L$15:$L$24,0)),0),0))</x:f>
        <x:v>0</x:v>
      </x:c>
      <x:c r="BG77" s="180" t="n">
        <x:f>MAX(0,BD77+BE77-BF77)</x:f>
        <x:v>0</x:v>
      </x:c>
      <x:c r="BH77" s="180" t="n">
        <x:f>MIN(BG77,MAX(0,$G77-SUM(K77,Q77,W77,AC77,AI77,AO77,AU77,BA77)))</x:f>
        <x:v>0</x:v>
      </x:c>
      <x:c r="BI77" s="180" t="n">
        <x:f>MAX(0,BG77-BH77)</x:f>
        <x:v>0</x:v>
      </x:c>
      <x:c r="BJ77" s="180" t="n">
        <x:f>BO76</x:f>
        <x:v>0</x:v>
      </x:c>
      <x:c r="BK77" s="180" t="n">
        <x:f>IF(BJ77&lt;=0,0,BJ77*IFERROR(INDEX(Inputs!$E$15:$E$24,MATCH(10,Inputs!$L$15:$L$24,0)),0)/12)</x:f>
        <x:v>0</x:v>
      </x:c>
      <x:c r="BL77" s="180" t="n">
        <x:f>MIN(BJ77+BK77,IF(BJ77&gt;0,IFERROR(INDEX(Inputs!$H$15:$H$24,MATCH(10,Inputs!$L$15:$L$24,0)),0),0))</x:f>
        <x:v>0</x:v>
      </x:c>
      <x:c r="BM77" s="180" t="n">
        <x:f>MAX(0,BJ77+BK77-BL77)</x:f>
        <x:v>0</x:v>
      </x:c>
      <x:c r="BN77" s="180" t="n">
        <x:f>MIN(BM77,MAX(0,$G77-SUM(K77,Q77,W77,AC77,AI77,AO77,AU77,BA77,BG77)))</x:f>
        <x:v>0</x:v>
      </x:c>
      <x:c r="BO77" s="192" t="n">
        <x:f>MAX(0,BM77-BN77)</x:f>
        <x:v>0</x:v>
      </x:c>
    </x:row>
    <x:row r="78">
      <x:c r="A78" s="191" t="n">
        <x:f>71</x:f>
        <x:v>71</x:v>
      </x:c>
      <x:c r="B78" s="178" t="n">
        <x:f>EDATE(Inputs!$B$4,A78-1)</x:f>
        <x:v>48349</x:v>
      </x:c>
      <x:c r="C78" s="182" t="n">
        <x:f>SUM(H78,N78,T78,Z78,AF78,AL78,AR78,AX78,BD78,BJ78)</x:f>
        <x:v>0</x:v>
      </x:c>
      <x:c r="D78" s="182" t="n">
        <x:f>SUM(I78,O78,U78,AA78,AG78,AM78,AS78,AY78,BE78,BK78)</x:f>
        <x:v>0</x:v>
      </x:c>
      <x:c r="E78" s="182" t="n">
        <x:f>SUM(J78,P78,V78,AB78,AH78,AN78,AT78,AZ78,BF78,BL78)+SUM(L78,R78,X78,AD78,AJ78,AP78,AV78,BB78,BH78,BN78)</x:f>
        <x:v>0</x:v>
      </x:c>
      <x:c r="F78" s="182" t="n">
        <x:f>SUM(M78,S78,Y78,AE78,AK78,AQ78,AW78,BC78,BI78,BO78)</x:f>
        <x:v>0</x:v>
      </x:c>
      <x:c r="G78" s="182" t="n">
        <x:f>MAX(0,Inputs!$B$12-SUM(J78,P78,V78,AB78,AH78,AN78,AT78,AZ78,BF78,BL78))</x:f>
        <x:v>1150</x:v>
      </x:c>
      <x:c r="H78" s="180" t="n">
        <x:f>M77</x:f>
        <x:v>0</x:v>
      </x:c>
      <x:c r="I78" s="180" t="n">
        <x:f>IF(H78&lt;=0,0,H78*IFERROR(INDEX(Inputs!$E$15:$E$24,MATCH(1,Inputs!$L$15:$L$24,0)),0)/12)</x:f>
        <x:v>0</x:v>
      </x:c>
      <x:c r="J78" s="180" t="n">
        <x:f>MIN(H78+I78,IF(H78&gt;0,IFERROR(INDEX(Inputs!$H$15:$H$24,MATCH(1,Inputs!$L$15:$L$24,0)),0),0))</x:f>
        <x:v>0</x:v>
      </x:c>
      <x:c r="K78" s="180" t="n">
        <x:f>MAX(0,H78+I78-J78)</x:f>
        <x:v>0</x:v>
      </x:c>
      <x:c r="L78" s="180" t="n">
        <x:f>MIN(K78,MAX(0,$G78-0))</x:f>
        <x:v>0</x:v>
      </x:c>
      <x:c r="M78" s="180" t="n">
        <x:f>MAX(0,K78-L78)</x:f>
        <x:v>0</x:v>
      </x:c>
      <x:c r="N78" s="180" t="n">
        <x:f>S77</x:f>
        <x:v>0</x:v>
      </x:c>
      <x:c r="O78" s="180" t="n">
        <x:f>IF(N78&lt;=0,0,N78*IFERROR(INDEX(Inputs!$E$15:$E$24,MATCH(2,Inputs!$L$15:$L$24,0)),0)/12)</x:f>
        <x:v>0</x:v>
      </x:c>
      <x:c r="P78" s="180" t="n">
        <x:f>MIN(N78+O78,IF(N78&gt;0,IFERROR(INDEX(Inputs!$H$15:$H$24,MATCH(2,Inputs!$L$15:$L$24,0)),0),0))</x:f>
        <x:v>0</x:v>
      </x:c>
      <x:c r="Q78" s="180" t="n">
        <x:f>MAX(0,N78+O78-P78)</x:f>
        <x:v>0</x:v>
      </x:c>
      <x:c r="R78" s="180" t="n">
        <x:f>MIN(Q78,MAX(0,$G78-SUM(K78)))</x:f>
        <x:v>0</x:v>
      </x:c>
      <x:c r="S78" s="180" t="n">
        <x:f>MAX(0,Q78-R78)</x:f>
        <x:v>0</x:v>
      </x:c>
      <x:c r="T78" s="180" t="n">
        <x:f>Y77</x:f>
        <x:v>0</x:v>
      </x:c>
      <x:c r="U78" s="180" t="n">
        <x:f>IF(T78&lt;=0,0,T78*IFERROR(INDEX(Inputs!$E$15:$E$24,MATCH(3,Inputs!$L$15:$L$24,0)),0)/12)</x:f>
        <x:v>0</x:v>
      </x:c>
      <x:c r="V78" s="180" t="n">
        <x:f>MIN(T78+U78,IF(T78&gt;0,IFERROR(INDEX(Inputs!$H$15:$H$24,MATCH(3,Inputs!$L$15:$L$24,0)),0),0))</x:f>
        <x:v>0</x:v>
      </x:c>
      <x:c r="W78" s="180" t="n">
        <x:f>MAX(0,T78+U78-V78)</x:f>
        <x:v>0</x:v>
      </x:c>
      <x:c r="X78" s="180" t="n">
        <x:f>MIN(W78,MAX(0,$G78-SUM(K78,Q78)))</x:f>
        <x:v>0</x:v>
      </x:c>
      <x:c r="Y78" s="180" t="n">
        <x:f>MAX(0,W78-X78)</x:f>
        <x:v>0</x:v>
      </x:c>
      <x:c r="Z78" s="180" t="n">
        <x:f>AE77</x:f>
        <x:v>0</x:v>
      </x:c>
      <x:c r="AA78" s="180" t="n">
        <x:f>IF(Z78&lt;=0,0,Z78*IFERROR(INDEX(Inputs!$E$15:$E$24,MATCH(4,Inputs!$L$15:$L$24,0)),0)/12)</x:f>
        <x:v>0</x:v>
      </x:c>
      <x:c r="AB78" s="180" t="n">
        <x:f>MIN(Z78+AA78,IF(Z78&gt;0,IFERROR(INDEX(Inputs!$H$15:$H$24,MATCH(4,Inputs!$L$15:$L$24,0)),0),0))</x:f>
        <x:v>0</x:v>
      </x:c>
      <x:c r="AC78" s="180" t="n">
        <x:f>MAX(0,Z78+AA78-AB78)</x:f>
        <x:v>0</x:v>
      </x:c>
      <x:c r="AD78" s="180" t="n">
        <x:f>MIN(AC78,MAX(0,$G78-SUM(K78,Q78,W78)))</x:f>
        <x:v>0</x:v>
      </x:c>
      <x:c r="AE78" s="180" t="n">
        <x:f>MAX(0,AC78-AD78)</x:f>
        <x:v>0</x:v>
      </x:c>
      <x:c r="AF78" s="180" t="n">
        <x:f>AK77</x:f>
        <x:v>0</x:v>
      </x:c>
      <x:c r="AG78" s="180" t="n">
        <x:f>IF(AF78&lt;=0,0,AF78*IFERROR(INDEX(Inputs!$E$15:$E$24,MATCH(5,Inputs!$L$15:$L$24,0)),0)/12)</x:f>
        <x:v>0</x:v>
      </x:c>
      <x:c r="AH78" s="180" t="n">
        <x:f>MIN(AF78+AG78,IF(AF78&gt;0,IFERROR(INDEX(Inputs!$H$15:$H$24,MATCH(5,Inputs!$L$15:$L$24,0)),0),0))</x:f>
        <x:v>0</x:v>
      </x:c>
      <x:c r="AI78" s="180" t="n">
        <x:f>MAX(0,AF78+AG78-AH78)</x:f>
        <x:v>0</x:v>
      </x:c>
      <x:c r="AJ78" s="180" t="n">
        <x:f>MIN(AI78,MAX(0,$G78-SUM(K78,Q78,W78,AC78)))</x:f>
        <x:v>0</x:v>
      </x:c>
      <x:c r="AK78" s="180" t="n">
        <x:f>MAX(0,AI78-AJ78)</x:f>
        <x:v>0</x:v>
      </x:c>
      <x:c r="AL78" s="180" t="n">
        <x:f>AQ77</x:f>
        <x:v>0</x:v>
      </x:c>
      <x:c r="AM78" s="180" t="n">
        <x:f>IF(AL78&lt;=0,0,AL78*IFERROR(INDEX(Inputs!$E$15:$E$24,MATCH(6,Inputs!$L$15:$L$24,0)),0)/12)</x:f>
        <x:v>0</x:v>
      </x:c>
      <x:c r="AN78" s="180" t="n">
        <x:f>MIN(AL78+AM78,IF(AL78&gt;0,IFERROR(INDEX(Inputs!$H$15:$H$24,MATCH(6,Inputs!$L$15:$L$24,0)),0),0))</x:f>
        <x:v>0</x:v>
      </x:c>
      <x:c r="AO78" s="180" t="n">
        <x:f>MAX(0,AL78+AM78-AN78)</x:f>
        <x:v>0</x:v>
      </x:c>
      <x:c r="AP78" s="180" t="n">
        <x:f>MIN(AO78,MAX(0,$G78-SUM(K78,Q78,W78,AC78,AI78)))</x:f>
        <x:v>0</x:v>
      </x:c>
      <x:c r="AQ78" s="180" t="n">
        <x:f>MAX(0,AO78-AP78)</x:f>
        <x:v>0</x:v>
      </x:c>
      <x:c r="AR78" s="180" t="n">
        <x:f>AW77</x:f>
        <x:v>0</x:v>
      </x:c>
      <x:c r="AS78" s="180" t="n">
        <x:f>IF(AR78&lt;=0,0,AR78*IFERROR(INDEX(Inputs!$E$15:$E$24,MATCH(7,Inputs!$L$15:$L$24,0)),0)/12)</x:f>
        <x:v>0</x:v>
      </x:c>
      <x:c r="AT78" s="180" t="n">
        <x:f>MIN(AR78+AS78,IF(AR78&gt;0,IFERROR(INDEX(Inputs!$H$15:$H$24,MATCH(7,Inputs!$L$15:$L$24,0)),0),0))</x:f>
        <x:v>0</x:v>
      </x:c>
      <x:c r="AU78" s="180" t="n">
        <x:f>MAX(0,AR78+AS78-AT78)</x:f>
        <x:v>0</x:v>
      </x:c>
      <x:c r="AV78" s="180" t="n">
        <x:f>MIN(AU78,MAX(0,$G78-SUM(K78,Q78,W78,AC78,AI78,AO78)))</x:f>
        <x:v>0</x:v>
      </x:c>
      <x:c r="AW78" s="180" t="n">
        <x:f>MAX(0,AU78-AV78)</x:f>
        <x:v>0</x:v>
      </x:c>
      <x:c r="AX78" s="180" t="n">
        <x:f>BC77</x:f>
        <x:v>0</x:v>
      </x:c>
      <x:c r="AY78" s="180" t="n">
        <x:f>IF(AX78&lt;=0,0,AX78*IFERROR(INDEX(Inputs!$E$15:$E$24,MATCH(8,Inputs!$L$15:$L$24,0)),0)/12)</x:f>
        <x:v>0</x:v>
      </x:c>
      <x:c r="AZ78" s="180" t="n">
        <x:f>MIN(AX78+AY78,IF(AX78&gt;0,IFERROR(INDEX(Inputs!$H$15:$H$24,MATCH(8,Inputs!$L$15:$L$24,0)),0),0))</x:f>
        <x:v>0</x:v>
      </x:c>
      <x:c r="BA78" s="180" t="n">
        <x:f>MAX(0,AX78+AY78-AZ78)</x:f>
        <x:v>0</x:v>
      </x:c>
      <x:c r="BB78" s="180" t="n">
        <x:f>MIN(BA78,MAX(0,$G78-SUM(K78,Q78,W78,AC78,AI78,AO78,AU78)))</x:f>
        <x:v>0</x:v>
      </x:c>
      <x:c r="BC78" s="180" t="n">
        <x:f>MAX(0,BA78-BB78)</x:f>
        <x:v>0</x:v>
      </x:c>
      <x:c r="BD78" s="180" t="n">
        <x:f>BI77</x:f>
        <x:v>0</x:v>
      </x:c>
      <x:c r="BE78" s="180" t="n">
        <x:f>IF(BD78&lt;=0,0,BD78*IFERROR(INDEX(Inputs!$E$15:$E$24,MATCH(9,Inputs!$L$15:$L$24,0)),0)/12)</x:f>
        <x:v>0</x:v>
      </x:c>
      <x:c r="BF78" s="180" t="n">
        <x:f>MIN(BD78+BE78,IF(BD78&gt;0,IFERROR(INDEX(Inputs!$H$15:$H$24,MATCH(9,Inputs!$L$15:$L$24,0)),0),0))</x:f>
        <x:v>0</x:v>
      </x:c>
      <x:c r="BG78" s="180" t="n">
        <x:f>MAX(0,BD78+BE78-BF78)</x:f>
        <x:v>0</x:v>
      </x:c>
      <x:c r="BH78" s="180" t="n">
        <x:f>MIN(BG78,MAX(0,$G78-SUM(K78,Q78,W78,AC78,AI78,AO78,AU78,BA78)))</x:f>
        <x:v>0</x:v>
      </x:c>
      <x:c r="BI78" s="180" t="n">
        <x:f>MAX(0,BG78-BH78)</x:f>
        <x:v>0</x:v>
      </x:c>
      <x:c r="BJ78" s="180" t="n">
        <x:f>BO77</x:f>
        <x:v>0</x:v>
      </x:c>
      <x:c r="BK78" s="180" t="n">
        <x:f>IF(BJ78&lt;=0,0,BJ78*IFERROR(INDEX(Inputs!$E$15:$E$24,MATCH(10,Inputs!$L$15:$L$24,0)),0)/12)</x:f>
        <x:v>0</x:v>
      </x:c>
      <x:c r="BL78" s="180" t="n">
        <x:f>MIN(BJ78+BK78,IF(BJ78&gt;0,IFERROR(INDEX(Inputs!$H$15:$H$24,MATCH(10,Inputs!$L$15:$L$24,0)),0),0))</x:f>
        <x:v>0</x:v>
      </x:c>
      <x:c r="BM78" s="180" t="n">
        <x:f>MAX(0,BJ78+BK78-BL78)</x:f>
        <x:v>0</x:v>
      </x:c>
      <x:c r="BN78" s="180" t="n">
        <x:f>MIN(BM78,MAX(0,$G78-SUM(K78,Q78,W78,AC78,AI78,AO78,AU78,BA78,BG78)))</x:f>
        <x:v>0</x:v>
      </x:c>
      <x:c r="BO78" s="192" t="n">
        <x:f>MAX(0,BM78-BN78)</x:f>
        <x:v>0</x:v>
      </x:c>
    </x:row>
    <x:row r="79">
      <x:c r="A79" s="191" t="n">
        <x:f>72</x:f>
        <x:v>72</x:v>
      </x:c>
      <x:c r="B79" s="178" t="n">
        <x:f>EDATE(Inputs!$B$4,A79-1)</x:f>
        <x:v>48380</x:v>
      </x:c>
      <x:c r="C79" s="182" t="n">
        <x:f>SUM(H79,N79,T79,Z79,AF79,AL79,AR79,AX79,BD79,BJ79)</x:f>
        <x:v>0</x:v>
      </x:c>
      <x:c r="D79" s="182" t="n">
        <x:f>SUM(I79,O79,U79,AA79,AG79,AM79,AS79,AY79,BE79,BK79)</x:f>
        <x:v>0</x:v>
      </x:c>
      <x:c r="E79" s="182" t="n">
        <x:f>SUM(J79,P79,V79,AB79,AH79,AN79,AT79,AZ79,BF79,BL79)+SUM(L79,R79,X79,AD79,AJ79,AP79,AV79,BB79,BH79,BN79)</x:f>
        <x:v>0</x:v>
      </x:c>
      <x:c r="F79" s="182" t="n">
        <x:f>SUM(M79,S79,Y79,AE79,AK79,AQ79,AW79,BC79,BI79,BO79)</x:f>
        <x:v>0</x:v>
      </x:c>
      <x:c r="G79" s="182" t="n">
        <x:f>MAX(0,Inputs!$B$12-SUM(J79,P79,V79,AB79,AH79,AN79,AT79,AZ79,BF79,BL79))</x:f>
        <x:v>1150</x:v>
      </x:c>
      <x:c r="H79" s="180" t="n">
        <x:f>M78</x:f>
        <x:v>0</x:v>
      </x:c>
      <x:c r="I79" s="180" t="n">
        <x:f>IF(H79&lt;=0,0,H79*IFERROR(INDEX(Inputs!$E$15:$E$24,MATCH(1,Inputs!$L$15:$L$24,0)),0)/12)</x:f>
        <x:v>0</x:v>
      </x:c>
      <x:c r="J79" s="180" t="n">
        <x:f>MIN(H79+I79,IF(H79&gt;0,IFERROR(INDEX(Inputs!$H$15:$H$24,MATCH(1,Inputs!$L$15:$L$24,0)),0),0))</x:f>
        <x:v>0</x:v>
      </x:c>
      <x:c r="K79" s="180" t="n">
        <x:f>MAX(0,H79+I79-J79)</x:f>
        <x:v>0</x:v>
      </x:c>
      <x:c r="L79" s="180" t="n">
        <x:f>MIN(K79,MAX(0,$G79-0))</x:f>
        <x:v>0</x:v>
      </x:c>
      <x:c r="M79" s="180" t="n">
        <x:f>MAX(0,K79-L79)</x:f>
        <x:v>0</x:v>
      </x:c>
      <x:c r="N79" s="180" t="n">
        <x:f>S78</x:f>
        <x:v>0</x:v>
      </x:c>
      <x:c r="O79" s="180" t="n">
        <x:f>IF(N79&lt;=0,0,N79*IFERROR(INDEX(Inputs!$E$15:$E$24,MATCH(2,Inputs!$L$15:$L$24,0)),0)/12)</x:f>
        <x:v>0</x:v>
      </x:c>
      <x:c r="P79" s="180" t="n">
        <x:f>MIN(N79+O79,IF(N79&gt;0,IFERROR(INDEX(Inputs!$H$15:$H$24,MATCH(2,Inputs!$L$15:$L$24,0)),0),0))</x:f>
        <x:v>0</x:v>
      </x:c>
      <x:c r="Q79" s="180" t="n">
        <x:f>MAX(0,N79+O79-P79)</x:f>
        <x:v>0</x:v>
      </x:c>
      <x:c r="R79" s="180" t="n">
        <x:f>MIN(Q79,MAX(0,$G79-SUM(K79)))</x:f>
        <x:v>0</x:v>
      </x:c>
      <x:c r="S79" s="180" t="n">
        <x:f>MAX(0,Q79-R79)</x:f>
        <x:v>0</x:v>
      </x:c>
      <x:c r="T79" s="180" t="n">
        <x:f>Y78</x:f>
        <x:v>0</x:v>
      </x:c>
      <x:c r="U79" s="180" t="n">
        <x:f>IF(T79&lt;=0,0,T79*IFERROR(INDEX(Inputs!$E$15:$E$24,MATCH(3,Inputs!$L$15:$L$24,0)),0)/12)</x:f>
        <x:v>0</x:v>
      </x:c>
      <x:c r="V79" s="180" t="n">
        <x:f>MIN(T79+U79,IF(T79&gt;0,IFERROR(INDEX(Inputs!$H$15:$H$24,MATCH(3,Inputs!$L$15:$L$24,0)),0),0))</x:f>
        <x:v>0</x:v>
      </x:c>
      <x:c r="W79" s="180" t="n">
        <x:f>MAX(0,T79+U79-V79)</x:f>
        <x:v>0</x:v>
      </x:c>
      <x:c r="X79" s="180" t="n">
        <x:f>MIN(W79,MAX(0,$G79-SUM(K79,Q79)))</x:f>
        <x:v>0</x:v>
      </x:c>
      <x:c r="Y79" s="180" t="n">
        <x:f>MAX(0,W79-X79)</x:f>
        <x:v>0</x:v>
      </x:c>
      <x:c r="Z79" s="180" t="n">
        <x:f>AE78</x:f>
        <x:v>0</x:v>
      </x:c>
      <x:c r="AA79" s="180" t="n">
        <x:f>IF(Z79&lt;=0,0,Z79*IFERROR(INDEX(Inputs!$E$15:$E$24,MATCH(4,Inputs!$L$15:$L$24,0)),0)/12)</x:f>
        <x:v>0</x:v>
      </x:c>
      <x:c r="AB79" s="180" t="n">
        <x:f>MIN(Z79+AA79,IF(Z79&gt;0,IFERROR(INDEX(Inputs!$H$15:$H$24,MATCH(4,Inputs!$L$15:$L$24,0)),0),0))</x:f>
        <x:v>0</x:v>
      </x:c>
      <x:c r="AC79" s="180" t="n">
        <x:f>MAX(0,Z79+AA79-AB79)</x:f>
        <x:v>0</x:v>
      </x:c>
      <x:c r="AD79" s="180" t="n">
        <x:f>MIN(AC79,MAX(0,$G79-SUM(K79,Q79,W79)))</x:f>
        <x:v>0</x:v>
      </x:c>
      <x:c r="AE79" s="180" t="n">
        <x:f>MAX(0,AC79-AD79)</x:f>
        <x:v>0</x:v>
      </x:c>
      <x:c r="AF79" s="180" t="n">
        <x:f>AK78</x:f>
        <x:v>0</x:v>
      </x:c>
      <x:c r="AG79" s="180" t="n">
        <x:f>IF(AF79&lt;=0,0,AF79*IFERROR(INDEX(Inputs!$E$15:$E$24,MATCH(5,Inputs!$L$15:$L$24,0)),0)/12)</x:f>
        <x:v>0</x:v>
      </x:c>
      <x:c r="AH79" s="180" t="n">
        <x:f>MIN(AF79+AG79,IF(AF79&gt;0,IFERROR(INDEX(Inputs!$H$15:$H$24,MATCH(5,Inputs!$L$15:$L$24,0)),0),0))</x:f>
        <x:v>0</x:v>
      </x:c>
      <x:c r="AI79" s="180" t="n">
        <x:f>MAX(0,AF79+AG79-AH79)</x:f>
        <x:v>0</x:v>
      </x:c>
      <x:c r="AJ79" s="180" t="n">
        <x:f>MIN(AI79,MAX(0,$G79-SUM(K79,Q79,W79,AC79)))</x:f>
        <x:v>0</x:v>
      </x:c>
      <x:c r="AK79" s="180" t="n">
        <x:f>MAX(0,AI79-AJ79)</x:f>
        <x:v>0</x:v>
      </x:c>
      <x:c r="AL79" s="180" t="n">
        <x:f>AQ78</x:f>
        <x:v>0</x:v>
      </x:c>
      <x:c r="AM79" s="180" t="n">
        <x:f>IF(AL79&lt;=0,0,AL79*IFERROR(INDEX(Inputs!$E$15:$E$24,MATCH(6,Inputs!$L$15:$L$24,0)),0)/12)</x:f>
        <x:v>0</x:v>
      </x:c>
      <x:c r="AN79" s="180" t="n">
        <x:f>MIN(AL79+AM79,IF(AL79&gt;0,IFERROR(INDEX(Inputs!$H$15:$H$24,MATCH(6,Inputs!$L$15:$L$24,0)),0),0))</x:f>
        <x:v>0</x:v>
      </x:c>
      <x:c r="AO79" s="180" t="n">
        <x:f>MAX(0,AL79+AM79-AN79)</x:f>
        <x:v>0</x:v>
      </x:c>
      <x:c r="AP79" s="180" t="n">
        <x:f>MIN(AO79,MAX(0,$G79-SUM(K79,Q79,W79,AC79,AI79)))</x:f>
        <x:v>0</x:v>
      </x:c>
      <x:c r="AQ79" s="180" t="n">
        <x:f>MAX(0,AO79-AP79)</x:f>
        <x:v>0</x:v>
      </x:c>
      <x:c r="AR79" s="180" t="n">
        <x:f>AW78</x:f>
        <x:v>0</x:v>
      </x:c>
      <x:c r="AS79" s="180" t="n">
        <x:f>IF(AR79&lt;=0,0,AR79*IFERROR(INDEX(Inputs!$E$15:$E$24,MATCH(7,Inputs!$L$15:$L$24,0)),0)/12)</x:f>
        <x:v>0</x:v>
      </x:c>
      <x:c r="AT79" s="180" t="n">
        <x:f>MIN(AR79+AS79,IF(AR79&gt;0,IFERROR(INDEX(Inputs!$H$15:$H$24,MATCH(7,Inputs!$L$15:$L$24,0)),0),0))</x:f>
        <x:v>0</x:v>
      </x:c>
      <x:c r="AU79" s="180" t="n">
        <x:f>MAX(0,AR79+AS79-AT79)</x:f>
        <x:v>0</x:v>
      </x:c>
      <x:c r="AV79" s="180" t="n">
        <x:f>MIN(AU79,MAX(0,$G79-SUM(K79,Q79,W79,AC79,AI79,AO79)))</x:f>
        <x:v>0</x:v>
      </x:c>
      <x:c r="AW79" s="180" t="n">
        <x:f>MAX(0,AU79-AV79)</x:f>
        <x:v>0</x:v>
      </x:c>
      <x:c r="AX79" s="180" t="n">
        <x:f>BC78</x:f>
        <x:v>0</x:v>
      </x:c>
      <x:c r="AY79" s="180" t="n">
        <x:f>IF(AX79&lt;=0,0,AX79*IFERROR(INDEX(Inputs!$E$15:$E$24,MATCH(8,Inputs!$L$15:$L$24,0)),0)/12)</x:f>
        <x:v>0</x:v>
      </x:c>
      <x:c r="AZ79" s="180" t="n">
        <x:f>MIN(AX79+AY79,IF(AX79&gt;0,IFERROR(INDEX(Inputs!$H$15:$H$24,MATCH(8,Inputs!$L$15:$L$24,0)),0),0))</x:f>
        <x:v>0</x:v>
      </x:c>
      <x:c r="BA79" s="180" t="n">
        <x:f>MAX(0,AX79+AY79-AZ79)</x:f>
        <x:v>0</x:v>
      </x:c>
      <x:c r="BB79" s="180" t="n">
        <x:f>MIN(BA79,MAX(0,$G79-SUM(K79,Q79,W79,AC79,AI79,AO79,AU79)))</x:f>
        <x:v>0</x:v>
      </x:c>
      <x:c r="BC79" s="180" t="n">
        <x:f>MAX(0,BA79-BB79)</x:f>
        <x:v>0</x:v>
      </x:c>
      <x:c r="BD79" s="180" t="n">
        <x:f>BI78</x:f>
        <x:v>0</x:v>
      </x:c>
      <x:c r="BE79" s="180" t="n">
        <x:f>IF(BD79&lt;=0,0,BD79*IFERROR(INDEX(Inputs!$E$15:$E$24,MATCH(9,Inputs!$L$15:$L$24,0)),0)/12)</x:f>
        <x:v>0</x:v>
      </x:c>
      <x:c r="BF79" s="180" t="n">
        <x:f>MIN(BD79+BE79,IF(BD79&gt;0,IFERROR(INDEX(Inputs!$H$15:$H$24,MATCH(9,Inputs!$L$15:$L$24,0)),0),0))</x:f>
        <x:v>0</x:v>
      </x:c>
      <x:c r="BG79" s="180" t="n">
        <x:f>MAX(0,BD79+BE79-BF79)</x:f>
        <x:v>0</x:v>
      </x:c>
      <x:c r="BH79" s="180" t="n">
        <x:f>MIN(BG79,MAX(0,$G79-SUM(K79,Q79,W79,AC79,AI79,AO79,AU79,BA79)))</x:f>
        <x:v>0</x:v>
      </x:c>
      <x:c r="BI79" s="180" t="n">
        <x:f>MAX(0,BG79-BH79)</x:f>
        <x:v>0</x:v>
      </x:c>
      <x:c r="BJ79" s="180" t="n">
        <x:f>BO78</x:f>
        <x:v>0</x:v>
      </x:c>
      <x:c r="BK79" s="180" t="n">
        <x:f>IF(BJ79&lt;=0,0,BJ79*IFERROR(INDEX(Inputs!$E$15:$E$24,MATCH(10,Inputs!$L$15:$L$24,0)),0)/12)</x:f>
        <x:v>0</x:v>
      </x:c>
      <x:c r="BL79" s="180" t="n">
        <x:f>MIN(BJ79+BK79,IF(BJ79&gt;0,IFERROR(INDEX(Inputs!$H$15:$H$24,MATCH(10,Inputs!$L$15:$L$24,0)),0),0))</x:f>
        <x:v>0</x:v>
      </x:c>
      <x:c r="BM79" s="180" t="n">
        <x:f>MAX(0,BJ79+BK79-BL79)</x:f>
        <x:v>0</x:v>
      </x:c>
      <x:c r="BN79" s="180" t="n">
        <x:f>MIN(BM79,MAX(0,$G79-SUM(K79,Q79,W79,AC79,AI79,AO79,AU79,BA79,BG79)))</x:f>
        <x:v>0</x:v>
      </x:c>
      <x:c r="BO79" s="192" t="n">
        <x:f>MAX(0,BM79-BN79)</x:f>
        <x:v>0</x:v>
      </x:c>
    </x:row>
    <x:row r="80">
      <x:c r="A80" s="191" t="n">
        <x:f>73</x:f>
        <x:v>73</x:v>
      </x:c>
      <x:c r="B80" s="178" t="n">
        <x:f>EDATE(Inputs!$B$4,A80-1)</x:f>
        <x:v>48410</x:v>
      </x:c>
      <x:c r="C80" s="182" t="n">
        <x:f>SUM(H80,N80,T80,Z80,AF80,AL80,AR80,AX80,BD80,BJ80)</x:f>
        <x:v>0</x:v>
      </x:c>
      <x:c r="D80" s="182" t="n">
        <x:f>SUM(I80,O80,U80,AA80,AG80,AM80,AS80,AY80,BE80,BK80)</x:f>
        <x:v>0</x:v>
      </x:c>
      <x:c r="E80" s="182" t="n">
        <x:f>SUM(J80,P80,V80,AB80,AH80,AN80,AT80,AZ80,BF80,BL80)+SUM(L80,R80,X80,AD80,AJ80,AP80,AV80,BB80,BH80,BN80)</x:f>
        <x:v>0</x:v>
      </x:c>
      <x:c r="F80" s="182" t="n">
        <x:f>SUM(M80,S80,Y80,AE80,AK80,AQ80,AW80,BC80,BI80,BO80)</x:f>
        <x:v>0</x:v>
      </x:c>
      <x:c r="G80" s="182" t="n">
        <x:f>MAX(0,Inputs!$B$12-SUM(J80,P80,V80,AB80,AH80,AN80,AT80,AZ80,BF80,BL80))</x:f>
        <x:v>1150</x:v>
      </x:c>
      <x:c r="H80" s="180" t="n">
        <x:f>M79</x:f>
        <x:v>0</x:v>
      </x:c>
      <x:c r="I80" s="180" t="n">
        <x:f>IF(H80&lt;=0,0,H80*IFERROR(INDEX(Inputs!$E$15:$E$24,MATCH(1,Inputs!$L$15:$L$24,0)),0)/12)</x:f>
        <x:v>0</x:v>
      </x:c>
      <x:c r="J80" s="180" t="n">
        <x:f>MIN(H80+I80,IF(H80&gt;0,IFERROR(INDEX(Inputs!$H$15:$H$24,MATCH(1,Inputs!$L$15:$L$24,0)),0),0))</x:f>
        <x:v>0</x:v>
      </x:c>
      <x:c r="K80" s="180" t="n">
        <x:f>MAX(0,H80+I80-J80)</x:f>
        <x:v>0</x:v>
      </x:c>
      <x:c r="L80" s="180" t="n">
        <x:f>MIN(K80,MAX(0,$G80-0))</x:f>
        <x:v>0</x:v>
      </x:c>
      <x:c r="M80" s="180" t="n">
        <x:f>MAX(0,K80-L80)</x:f>
        <x:v>0</x:v>
      </x:c>
      <x:c r="N80" s="180" t="n">
        <x:f>S79</x:f>
        <x:v>0</x:v>
      </x:c>
      <x:c r="O80" s="180" t="n">
        <x:f>IF(N80&lt;=0,0,N80*IFERROR(INDEX(Inputs!$E$15:$E$24,MATCH(2,Inputs!$L$15:$L$24,0)),0)/12)</x:f>
        <x:v>0</x:v>
      </x:c>
      <x:c r="P80" s="180" t="n">
        <x:f>MIN(N80+O80,IF(N80&gt;0,IFERROR(INDEX(Inputs!$H$15:$H$24,MATCH(2,Inputs!$L$15:$L$24,0)),0),0))</x:f>
        <x:v>0</x:v>
      </x:c>
      <x:c r="Q80" s="180" t="n">
        <x:f>MAX(0,N80+O80-P80)</x:f>
        <x:v>0</x:v>
      </x:c>
      <x:c r="R80" s="180" t="n">
        <x:f>MIN(Q80,MAX(0,$G80-SUM(K80)))</x:f>
        <x:v>0</x:v>
      </x:c>
      <x:c r="S80" s="180" t="n">
        <x:f>MAX(0,Q80-R80)</x:f>
        <x:v>0</x:v>
      </x:c>
      <x:c r="T80" s="180" t="n">
        <x:f>Y79</x:f>
        <x:v>0</x:v>
      </x:c>
      <x:c r="U80" s="180" t="n">
        <x:f>IF(T80&lt;=0,0,T80*IFERROR(INDEX(Inputs!$E$15:$E$24,MATCH(3,Inputs!$L$15:$L$24,0)),0)/12)</x:f>
        <x:v>0</x:v>
      </x:c>
      <x:c r="V80" s="180" t="n">
        <x:f>MIN(T80+U80,IF(T80&gt;0,IFERROR(INDEX(Inputs!$H$15:$H$24,MATCH(3,Inputs!$L$15:$L$24,0)),0),0))</x:f>
        <x:v>0</x:v>
      </x:c>
      <x:c r="W80" s="180" t="n">
        <x:f>MAX(0,T80+U80-V80)</x:f>
        <x:v>0</x:v>
      </x:c>
      <x:c r="X80" s="180" t="n">
        <x:f>MIN(W80,MAX(0,$G80-SUM(K80,Q80)))</x:f>
        <x:v>0</x:v>
      </x:c>
      <x:c r="Y80" s="180" t="n">
        <x:f>MAX(0,W80-X80)</x:f>
        <x:v>0</x:v>
      </x:c>
      <x:c r="Z80" s="180" t="n">
        <x:f>AE79</x:f>
        <x:v>0</x:v>
      </x:c>
      <x:c r="AA80" s="180" t="n">
        <x:f>IF(Z80&lt;=0,0,Z80*IFERROR(INDEX(Inputs!$E$15:$E$24,MATCH(4,Inputs!$L$15:$L$24,0)),0)/12)</x:f>
        <x:v>0</x:v>
      </x:c>
      <x:c r="AB80" s="180" t="n">
        <x:f>MIN(Z80+AA80,IF(Z80&gt;0,IFERROR(INDEX(Inputs!$H$15:$H$24,MATCH(4,Inputs!$L$15:$L$24,0)),0),0))</x:f>
        <x:v>0</x:v>
      </x:c>
      <x:c r="AC80" s="180" t="n">
        <x:f>MAX(0,Z80+AA80-AB80)</x:f>
        <x:v>0</x:v>
      </x:c>
      <x:c r="AD80" s="180" t="n">
        <x:f>MIN(AC80,MAX(0,$G80-SUM(K80,Q80,W80)))</x:f>
        <x:v>0</x:v>
      </x:c>
      <x:c r="AE80" s="180" t="n">
        <x:f>MAX(0,AC80-AD80)</x:f>
        <x:v>0</x:v>
      </x:c>
      <x:c r="AF80" s="180" t="n">
        <x:f>AK79</x:f>
        <x:v>0</x:v>
      </x:c>
      <x:c r="AG80" s="180" t="n">
        <x:f>IF(AF80&lt;=0,0,AF80*IFERROR(INDEX(Inputs!$E$15:$E$24,MATCH(5,Inputs!$L$15:$L$24,0)),0)/12)</x:f>
        <x:v>0</x:v>
      </x:c>
      <x:c r="AH80" s="180" t="n">
        <x:f>MIN(AF80+AG80,IF(AF80&gt;0,IFERROR(INDEX(Inputs!$H$15:$H$24,MATCH(5,Inputs!$L$15:$L$24,0)),0),0))</x:f>
        <x:v>0</x:v>
      </x:c>
      <x:c r="AI80" s="180" t="n">
        <x:f>MAX(0,AF80+AG80-AH80)</x:f>
        <x:v>0</x:v>
      </x:c>
      <x:c r="AJ80" s="180" t="n">
        <x:f>MIN(AI80,MAX(0,$G80-SUM(K80,Q80,W80,AC80)))</x:f>
        <x:v>0</x:v>
      </x:c>
      <x:c r="AK80" s="180" t="n">
        <x:f>MAX(0,AI80-AJ80)</x:f>
        <x:v>0</x:v>
      </x:c>
      <x:c r="AL80" s="180" t="n">
        <x:f>AQ79</x:f>
        <x:v>0</x:v>
      </x:c>
      <x:c r="AM80" s="180" t="n">
        <x:f>IF(AL80&lt;=0,0,AL80*IFERROR(INDEX(Inputs!$E$15:$E$24,MATCH(6,Inputs!$L$15:$L$24,0)),0)/12)</x:f>
        <x:v>0</x:v>
      </x:c>
      <x:c r="AN80" s="180" t="n">
        <x:f>MIN(AL80+AM80,IF(AL80&gt;0,IFERROR(INDEX(Inputs!$H$15:$H$24,MATCH(6,Inputs!$L$15:$L$24,0)),0),0))</x:f>
        <x:v>0</x:v>
      </x:c>
      <x:c r="AO80" s="180" t="n">
        <x:f>MAX(0,AL80+AM80-AN80)</x:f>
        <x:v>0</x:v>
      </x:c>
      <x:c r="AP80" s="180" t="n">
        <x:f>MIN(AO80,MAX(0,$G80-SUM(K80,Q80,W80,AC80,AI80)))</x:f>
        <x:v>0</x:v>
      </x:c>
      <x:c r="AQ80" s="180" t="n">
        <x:f>MAX(0,AO80-AP80)</x:f>
        <x:v>0</x:v>
      </x:c>
      <x:c r="AR80" s="180" t="n">
        <x:f>AW79</x:f>
        <x:v>0</x:v>
      </x:c>
      <x:c r="AS80" s="180" t="n">
        <x:f>IF(AR80&lt;=0,0,AR80*IFERROR(INDEX(Inputs!$E$15:$E$24,MATCH(7,Inputs!$L$15:$L$24,0)),0)/12)</x:f>
        <x:v>0</x:v>
      </x:c>
      <x:c r="AT80" s="180" t="n">
        <x:f>MIN(AR80+AS80,IF(AR80&gt;0,IFERROR(INDEX(Inputs!$H$15:$H$24,MATCH(7,Inputs!$L$15:$L$24,0)),0),0))</x:f>
        <x:v>0</x:v>
      </x:c>
      <x:c r="AU80" s="180" t="n">
        <x:f>MAX(0,AR80+AS80-AT80)</x:f>
        <x:v>0</x:v>
      </x:c>
      <x:c r="AV80" s="180" t="n">
        <x:f>MIN(AU80,MAX(0,$G80-SUM(K80,Q80,W80,AC80,AI80,AO80)))</x:f>
        <x:v>0</x:v>
      </x:c>
      <x:c r="AW80" s="180" t="n">
        <x:f>MAX(0,AU80-AV80)</x:f>
        <x:v>0</x:v>
      </x:c>
      <x:c r="AX80" s="180" t="n">
        <x:f>BC79</x:f>
        <x:v>0</x:v>
      </x:c>
      <x:c r="AY80" s="180" t="n">
        <x:f>IF(AX80&lt;=0,0,AX80*IFERROR(INDEX(Inputs!$E$15:$E$24,MATCH(8,Inputs!$L$15:$L$24,0)),0)/12)</x:f>
        <x:v>0</x:v>
      </x:c>
      <x:c r="AZ80" s="180" t="n">
        <x:f>MIN(AX80+AY80,IF(AX80&gt;0,IFERROR(INDEX(Inputs!$H$15:$H$24,MATCH(8,Inputs!$L$15:$L$24,0)),0),0))</x:f>
        <x:v>0</x:v>
      </x:c>
      <x:c r="BA80" s="180" t="n">
        <x:f>MAX(0,AX80+AY80-AZ80)</x:f>
        <x:v>0</x:v>
      </x:c>
      <x:c r="BB80" s="180" t="n">
        <x:f>MIN(BA80,MAX(0,$G80-SUM(K80,Q80,W80,AC80,AI80,AO80,AU80)))</x:f>
        <x:v>0</x:v>
      </x:c>
      <x:c r="BC80" s="180" t="n">
        <x:f>MAX(0,BA80-BB80)</x:f>
        <x:v>0</x:v>
      </x:c>
      <x:c r="BD80" s="180" t="n">
        <x:f>BI79</x:f>
        <x:v>0</x:v>
      </x:c>
      <x:c r="BE80" s="180" t="n">
        <x:f>IF(BD80&lt;=0,0,BD80*IFERROR(INDEX(Inputs!$E$15:$E$24,MATCH(9,Inputs!$L$15:$L$24,0)),0)/12)</x:f>
        <x:v>0</x:v>
      </x:c>
      <x:c r="BF80" s="180" t="n">
        <x:f>MIN(BD80+BE80,IF(BD80&gt;0,IFERROR(INDEX(Inputs!$H$15:$H$24,MATCH(9,Inputs!$L$15:$L$24,0)),0),0))</x:f>
        <x:v>0</x:v>
      </x:c>
      <x:c r="BG80" s="180" t="n">
        <x:f>MAX(0,BD80+BE80-BF80)</x:f>
        <x:v>0</x:v>
      </x:c>
      <x:c r="BH80" s="180" t="n">
        <x:f>MIN(BG80,MAX(0,$G80-SUM(K80,Q80,W80,AC80,AI80,AO80,AU80,BA80)))</x:f>
        <x:v>0</x:v>
      </x:c>
      <x:c r="BI80" s="180" t="n">
        <x:f>MAX(0,BG80-BH80)</x:f>
        <x:v>0</x:v>
      </x:c>
      <x:c r="BJ80" s="180" t="n">
        <x:f>BO79</x:f>
        <x:v>0</x:v>
      </x:c>
      <x:c r="BK80" s="180" t="n">
        <x:f>IF(BJ80&lt;=0,0,BJ80*IFERROR(INDEX(Inputs!$E$15:$E$24,MATCH(10,Inputs!$L$15:$L$24,0)),0)/12)</x:f>
        <x:v>0</x:v>
      </x:c>
      <x:c r="BL80" s="180" t="n">
        <x:f>MIN(BJ80+BK80,IF(BJ80&gt;0,IFERROR(INDEX(Inputs!$H$15:$H$24,MATCH(10,Inputs!$L$15:$L$24,0)),0),0))</x:f>
        <x:v>0</x:v>
      </x:c>
      <x:c r="BM80" s="180" t="n">
        <x:f>MAX(0,BJ80+BK80-BL80)</x:f>
        <x:v>0</x:v>
      </x:c>
      <x:c r="BN80" s="180" t="n">
        <x:f>MIN(BM80,MAX(0,$G80-SUM(K80,Q80,W80,AC80,AI80,AO80,AU80,BA80,BG80)))</x:f>
        <x:v>0</x:v>
      </x:c>
      <x:c r="BO80" s="192" t="n">
        <x:f>MAX(0,BM80-BN80)</x:f>
        <x:v>0</x:v>
      </x:c>
    </x:row>
    <x:row r="81">
      <x:c r="A81" s="191" t="n">
        <x:f>74</x:f>
        <x:v>74</x:v>
      </x:c>
      <x:c r="B81" s="178" t="n">
        <x:f>EDATE(Inputs!$B$4,A81-1)</x:f>
        <x:v>48441</x:v>
      </x:c>
      <x:c r="C81" s="182" t="n">
        <x:f>SUM(H81,N81,T81,Z81,AF81,AL81,AR81,AX81,BD81,BJ81)</x:f>
        <x:v>0</x:v>
      </x:c>
      <x:c r="D81" s="182" t="n">
        <x:f>SUM(I81,O81,U81,AA81,AG81,AM81,AS81,AY81,BE81,BK81)</x:f>
        <x:v>0</x:v>
      </x:c>
      <x:c r="E81" s="182" t="n">
        <x:f>SUM(J81,P81,V81,AB81,AH81,AN81,AT81,AZ81,BF81,BL81)+SUM(L81,R81,X81,AD81,AJ81,AP81,AV81,BB81,BH81,BN81)</x:f>
        <x:v>0</x:v>
      </x:c>
      <x:c r="F81" s="182" t="n">
        <x:f>SUM(M81,S81,Y81,AE81,AK81,AQ81,AW81,BC81,BI81,BO81)</x:f>
        <x:v>0</x:v>
      </x:c>
      <x:c r="G81" s="182" t="n">
        <x:f>MAX(0,Inputs!$B$12-SUM(J81,P81,V81,AB81,AH81,AN81,AT81,AZ81,BF81,BL81))</x:f>
        <x:v>1150</x:v>
      </x:c>
      <x:c r="H81" s="180" t="n">
        <x:f>M80</x:f>
        <x:v>0</x:v>
      </x:c>
      <x:c r="I81" s="180" t="n">
        <x:f>IF(H81&lt;=0,0,H81*IFERROR(INDEX(Inputs!$E$15:$E$24,MATCH(1,Inputs!$L$15:$L$24,0)),0)/12)</x:f>
        <x:v>0</x:v>
      </x:c>
      <x:c r="J81" s="180" t="n">
        <x:f>MIN(H81+I81,IF(H81&gt;0,IFERROR(INDEX(Inputs!$H$15:$H$24,MATCH(1,Inputs!$L$15:$L$24,0)),0),0))</x:f>
        <x:v>0</x:v>
      </x:c>
      <x:c r="K81" s="180" t="n">
        <x:f>MAX(0,H81+I81-J81)</x:f>
        <x:v>0</x:v>
      </x:c>
      <x:c r="L81" s="180" t="n">
        <x:f>MIN(K81,MAX(0,$G81-0))</x:f>
        <x:v>0</x:v>
      </x:c>
      <x:c r="M81" s="180" t="n">
        <x:f>MAX(0,K81-L81)</x:f>
        <x:v>0</x:v>
      </x:c>
      <x:c r="N81" s="180" t="n">
        <x:f>S80</x:f>
        <x:v>0</x:v>
      </x:c>
      <x:c r="O81" s="180" t="n">
        <x:f>IF(N81&lt;=0,0,N81*IFERROR(INDEX(Inputs!$E$15:$E$24,MATCH(2,Inputs!$L$15:$L$24,0)),0)/12)</x:f>
        <x:v>0</x:v>
      </x:c>
      <x:c r="P81" s="180" t="n">
        <x:f>MIN(N81+O81,IF(N81&gt;0,IFERROR(INDEX(Inputs!$H$15:$H$24,MATCH(2,Inputs!$L$15:$L$24,0)),0),0))</x:f>
        <x:v>0</x:v>
      </x:c>
      <x:c r="Q81" s="180" t="n">
        <x:f>MAX(0,N81+O81-P81)</x:f>
        <x:v>0</x:v>
      </x:c>
      <x:c r="R81" s="180" t="n">
        <x:f>MIN(Q81,MAX(0,$G81-SUM(K81)))</x:f>
        <x:v>0</x:v>
      </x:c>
      <x:c r="S81" s="180" t="n">
        <x:f>MAX(0,Q81-R81)</x:f>
        <x:v>0</x:v>
      </x:c>
      <x:c r="T81" s="180" t="n">
        <x:f>Y80</x:f>
        <x:v>0</x:v>
      </x:c>
      <x:c r="U81" s="180" t="n">
        <x:f>IF(T81&lt;=0,0,T81*IFERROR(INDEX(Inputs!$E$15:$E$24,MATCH(3,Inputs!$L$15:$L$24,0)),0)/12)</x:f>
        <x:v>0</x:v>
      </x:c>
      <x:c r="V81" s="180" t="n">
        <x:f>MIN(T81+U81,IF(T81&gt;0,IFERROR(INDEX(Inputs!$H$15:$H$24,MATCH(3,Inputs!$L$15:$L$24,0)),0),0))</x:f>
        <x:v>0</x:v>
      </x:c>
      <x:c r="W81" s="180" t="n">
        <x:f>MAX(0,T81+U81-V81)</x:f>
        <x:v>0</x:v>
      </x:c>
      <x:c r="X81" s="180" t="n">
        <x:f>MIN(W81,MAX(0,$G81-SUM(K81,Q81)))</x:f>
        <x:v>0</x:v>
      </x:c>
      <x:c r="Y81" s="180" t="n">
        <x:f>MAX(0,W81-X81)</x:f>
        <x:v>0</x:v>
      </x:c>
      <x:c r="Z81" s="180" t="n">
        <x:f>AE80</x:f>
        <x:v>0</x:v>
      </x:c>
      <x:c r="AA81" s="180" t="n">
        <x:f>IF(Z81&lt;=0,0,Z81*IFERROR(INDEX(Inputs!$E$15:$E$24,MATCH(4,Inputs!$L$15:$L$24,0)),0)/12)</x:f>
        <x:v>0</x:v>
      </x:c>
      <x:c r="AB81" s="180" t="n">
        <x:f>MIN(Z81+AA81,IF(Z81&gt;0,IFERROR(INDEX(Inputs!$H$15:$H$24,MATCH(4,Inputs!$L$15:$L$24,0)),0),0))</x:f>
        <x:v>0</x:v>
      </x:c>
      <x:c r="AC81" s="180" t="n">
        <x:f>MAX(0,Z81+AA81-AB81)</x:f>
        <x:v>0</x:v>
      </x:c>
      <x:c r="AD81" s="180" t="n">
        <x:f>MIN(AC81,MAX(0,$G81-SUM(K81,Q81,W81)))</x:f>
        <x:v>0</x:v>
      </x:c>
      <x:c r="AE81" s="180" t="n">
        <x:f>MAX(0,AC81-AD81)</x:f>
        <x:v>0</x:v>
      </x:c>
      <x:c r="AF81" s="180" t="n">
        <x:f>AK80</x:f>
        <x:v>0</x:v>
      </x:c>
      <x:c r="AG81" s="180" t="n">
        <x:f>IF(AF81&lt;=0,0,AF81*IFERROR(INDEX(Inputs!$E$15:$E$24,MATCH(5,Inputs!$L$15:$L$24,0)),0)/12)</x:f>
        <x:v>0</x:v>
      </x:c>
      <x:c r="AH81" s="180" t="n">
        <x:f>MIN(AF81+AG81,IF(AF81&gt;0,IFERROR(INDEX(Inputs!$H$15:$H$24,MATCH(5,Inputs!$L$15:$L$24,0)),0),0))</x:f>
        <x:v>0</x:v>
      </x:c>
      <x:c r="AI81" s="180" t="n">
        <x:f>MAX(0,AF81+AG81-AH81)</x:f>
        <x:v>0</x:v>
      </x:c>
      <x:c r="AJ81" s="180" t="n">
        <x:f>MIN(AI81,MAX(0,$G81-SUM(K81,Q81,W81,AC81)))</x:f>
        <x:v>0</x:v>
      </x:c>
      <x:c r="AK81" s="180" t="n">
        <x:f>MAX(0,AI81-AJ81)</x:f>
        <x:v>0</x:v>
      </x:c>
      <x:c r="AL81" s="180" t="n">
        <x:f>AQ80</x:f>
        <x:v>0</x:v>
      </x:c>
      <x:c r="AM81" s="180" t="n">
        <x:f>IF(AL81&lt;=0,0,AL81*IFERROR(INDEX(Inputs!$E$15:$E$24,MATCH(6,Inputs!$L$15:$L$24,0)),0)/12)</x:f>
        <x:v>0</x:v>
      </x:c>
      <x:c r="AN81" s="180" t="n">
        <x:f>MIN(AL81+AM81,IF(AL81&gt;0,IFERROR(INDEX(Inputs!$H$15:$H$24,MATCH(6,Inputs!$L$15:$L$24,0)),0),0))</x:f>
        <x:v>0</x:v>
      </x:c>
      <x:c r="AO81" s="180" t="n">
        <x:f>MAX(0,AL81+AM81-AN81)</x:f>
        <x:v>0</x:v>
      </x:c>
      <x:c r="AP81" s="180" t="n">
        <x:f>MIN(AO81,MAX(0,$G81-SUM(K81,Q81,W81,AC81,AI81)))</x:f>
        <x:v>0</x:v>
      </x:c>
      <x:c r="AQ81" s="180" t="n">
        <x:f>MAX(0,AO81-AP81)</x:f>
        <x:v>0</x:v>
      </x:c>
      <x:c r="AR81" s="180" t="n">
        <x:f>AW80</x:f>
        <x:v>0</x:v>
      </x:c>
      <x:c r="AS81" s="180" t="n">
        <x:f>IF(AR81&lt;=0,0,AR81*IFERROR(INDEX(Inputs!$E$15:$E$24,MATCH(7,Inputs!$L$15:$L$24,0)),0)/12)</x:f>
        <x:v>0</x:v>
      </x:c>
      <x:c r="AT81" s="180" t="n">
        <x:f>MIN(AR81+AS81,IF(AR81&gt;0,IFERROR(INDEX(Inputs!$H$15:$H$24,MATCH(7,Inputs!$L$15:$L$24,0)),0),0))</x:f>
        <x:v>0</x:v>
      </x:c>
      <x:c r="AU81" s="180" t="n">
        <x:f>MAX(0,AR81+AS81-AT81)</x:f>
        <x:v>0</x:v>
      </x:c>
      <x:c r="AV81" s="180" t="n">
        <x:f>MIN(AU81,MAX(0,$G81-SUM(K81,Q81,W81,AC81,AI81,AO81)))</x:f>
        <x:v>0</x:v>
      </x:c>
      <x:c r="AW81" s="180" t="n">
        <x:f>MAX(0,AU81-AV81)</x:f>
        <x:v>0</x:v>
      </x:c>
      <x:c r="AX81" s="180" t="n">
        <x:f>BC80</x:f>
        <x:v>0</x:v>
      </x:c>
      <x:c r="AY81" s="180" t="n">
        <x:f>IF(AX81&lt;=0,0,AX81*IFERROR(INDEX(Inputs!$E$15:$E$24,MATCH(8,Inputs!$L$15:$L$24,0)),0)/12)</x:f>
        <x:v>0</x:v>
      </x:c>
      <x:c r="AZ81" s="180" t="n">
        <x:f>MIN(AX81+AY81,IF(AX81&gt;0,IFERROR(INDEX(Inputs!$H$15:$H$24,MATCH(8,Inputs!$L$15:$L$24,0)),0),0))</x:f>
        <x:v>0</x:v>
      </x:c>
      <x:c r="BA81" s="180" t="n">
        <x:f>MAX(0,AX81+AY81-AZ81)</x:f>
        <x:v>0</x:v>
      </x:c>
      <x:c r="BB81" s="180" t="n">
        <x:f>MIN(BA81,MAX(0,$G81-SUM(K81,Q81,W81,AC81,AI81,AO81,AU81)))</x:f>
        <x:v>0</x:v>
      </x:c>
      <x:c r="BC81" s="180" t="n">
        <x:f>MAX(0,BA81-BB81)</x:f>
        <x:v>0</x:v>
      </x:c>
      <x:c r="BD81" s="180" t="n">
        <x:f>BI80</x:f>
        <x:v>0</x:v>
      </x:c>
      <x:c r="BE81" s="180" t="n">
        <x:f>IF(BD81&lt;=0,0,BD81*IFERROR(INDEX(Inputs!$E$15:$E$24,MATCH(9,Inputs!$L$15:$L$24,0)),0)/12)</x:f>
        <x:v>0</x:v>
      </x:c>
      <x:c r="BF81" s="180" t="n">
        <x:f>MIN(BD81+BE81,IF(BD81&gt;0,IFERROR(INDEX(Inputs!$H$15:$H$24,MATCH(9,Inputs!$L$15:$L$24,0)),0),0))</x:f>
        <x:v>0</x:v>
      </x:c>
      <x:c r="BG81" s="180" t="n">
        <x:f>MAX(0,BD81+BE81-BF81)</x:f>
        <x:v>0</x:v>
      </x:c>
      <x:c r="BH81" s="180" t="n">
        <x:f>MIN(BG81,MAX(0,$G81-SUM(K81,Q81,W81,AC81,AI81,AO81,AU81,BA81)))</x:f>
        <x:v>0</x:v>
      </x:c>
      <x:c r="BI81" s="180" t="n">
        <x:f>MAX(0,BG81-BH81)</x:f>
        <x:v>0</x:v>
      </x:c>
      <x:c r="BJ81" s="180" t="n">
        <x:f>BO80</x:f>
        <x:v>0</x:v>
      </x:c>
      <x:c r="BK81" s="180" t="n">
        <x:f>IF(BJ81&lt;=0,0,BJ81*IFERROR(INDEX(Inputs!$E$15:$E$24,MATCH(10,Inputs!$L$15:$L$24,0)),0)/12)</x:f>
        <x:v>0</x:v>
      </x:c>
      <x:c r="BL81" s="180" t="n">
        <x:f>MIN(BJ81+BK81,IF(BJ81&gt;0,IFERROR(INDEX(Inputs!$H$15:$H$24,MATCH(10,Inputs!$L$15:$L$24,0)),0),0))</x:f>
        <x:v>0</x:v>
      </x:c>
      <x:c r="BM81" s="180" t="n">
        <x:f>MAX(0,BJ81+BK81-BL81)</x:f>
        <x:v>0</x:v>
      </x:c>
      <x:c r="BN81" s="180" t="n">
        <x:f>MIN(BM81,MAX(0,$G81-SUM(K81,Q81,W81,AC81,AI81,AO81,AU81,BA81,BG81)))</x:f>
        <x:v>0</x:v>
      </x:c>
      <x:c r="BO81" s="192" t="n">
        <x:f>MAX(0,BM81-BN81)</x:f>
        <x:v>0</x:v>
      </x:c>
    </x:row>
    <x:row r="82">
      <x:c r="A82" s="191" t="n">
        <x:f>75</x:f>
        <x:v>75</x:v>
      </x:c>
      <x:c r="B82" s="178" t="n">
        <x:f>EDATE(Inputs!$B$4,A82-1)</x:f>
        <x:v>48472</x:v>
      </x:c>
      <x:c r="C82" s="182" t="n">
        <x:f>SUM(H82,N82,T82,Z82,AF82,AL82,AR82,AX82,BD82,BJ82)</x:f>
        <x:v>0</x:v>
      </x:c>
      <x:c r="D82" s="182" t="n">
        <x:f>SUM(I82,O82,U82,AA82,AG82,AM82,AS82,AY82,BE82,BK82)</x:f>
        <x:v>0</x:v>
      </x:c>
      <x:c r="E82" s="182" t="n">
        <x:f>SUM(J82,P82,V82,AB82,AH82,AN82,AT82,AZ82,BF82,BL82)+SUM(L82,R82,X82,AD82,AJ82,AP82,AV82,BB82,BH82,BN82)</x:f>
        <x:v>0</x:v>
      </x:c>
      <x:c r="F82" s="182" t="n">
        <x:f>SUM(M82,S82,Y82,AE82,AK82,AQ82,AW82,BC82,BI82,BO82)</x:f>
        <x:v>0</x:v>
      </x:c>
      <x:c r="G82" s="182" t="n">
        <x:f>MAX(0,Inputs!$B$12-SUM(J82,P82,V82,AB82,AH82,AN82,AT82,AZ82,BF82,BL82))</x:f>
        <x:v>1150</x:v>
      </x:c>
      <x:c r="H82" s="180" t="n">
        <x:f>M81</x:f>
        <x:v>0</x:v>
      </x:c>
      <x:c r="I82" s="180" t="n">
        <x:f>IF(H82&lt;=0,0,H82*IFERROR(INDEX(Inputs!$E$15:$E$24,MATCH(1,Inputs!$L$15:$L$24,0)),0)/12)</x:f>
        <x:v>0</x:v>
      </x:c>
      <x:c r="J82" s="180" t="n">
        <x:f>MIN(H82+I82,IF(H82&gt;0,IFERROR(INDEX(Inputs!$H$15:$H$24,MATCH(1,Inputs!$L$15:$L$24,0)),0),0))</x:f>
        <x:v>0</x:v>
      </x:c>
      <x:c r="K82" s="180" t="n">
        <x:f>MAX(0,H82+I82-J82)</x:f>
        <x:v>0</x:v>
      </x:c>
      <x:c r="L82" s="180" t="n">
        <x:f>MIN(K82,MAX(0,$G82-0))</x:f>
        <x:v>0</x:v>
      </x:c>
      <x:c r="M82" s="180" t="n">
        <x:f>MAX(0,K82-L82)</x:f>
        <x:v>0</x:v>
      </x:c>
      <x:c r="N82" s="180" t="n">
        <x:f>S81</x:f>
        <x:v>0</x:v>
      </x:c>
      <x:c r="O82" s="180" t="n">
        <x:f>IF(N82&lt;=0,0,N82*IFERROR(INDEX(Inputs!$E$15:$E$24,MATCH(2,Inputs!$L$15:$L$24,0)),0)/12)</x:f>
        <x:v>0</x:v>
      </x:c>
      <x:c r="P82" s="180" t="n">
        <x:f>MIN(N82+O82,IF(N82&gt;0,IFERROR(INDEX(Inputs!$H$15:$H$24,MATCH(2,Inputs!$L$15:$L$24,0)),0),0))</x:f>
        <x:v>0</x:v>
      </x:c>
      <x:c r="Q82" s="180" t="n">
        <x:f>MAX(0,N82+O82-P82)</x:f>
        <x:v>0</x:v>
      </x:c>
      <x:c r="R82" s="180" t="n">
        <x:f>MIN(Q82,MAX(0,$G82-SUM(K82)))</x:f>
        <x:v>0</x:v>
      </x:c>
      <x:c r="S82" s="180" t="n">
        <x:f>MAX(0,Q82-R82)</x:f>
        <x:v>0</x:v>
      </x:c>
      <x:c r="T82" s="180" t="n">
        <x:f>Y81</x:f>
        <x:v>0</x:v>
      </x:c>
      <x:c r="U82" s="180" t="n">
        <x:f>IF(T82&lt;=0,0,T82*IFERROR(INDEX(Inputs!$E$15:$E$24,MATCH(3,Inputs!$L$15:$L$24,0)),0)/12)</x:f>
        <x:v>0</x:v>
      </x:c>
      <x:c r="V82" s="180" t="n">
        <x:f>MIN(T82+U82,IF(T82&gt;0,IFERROR(INDEX(Inputs!$H$15:$H$24,MATCH(3,Inputs!$L$15:$L$24,0)),0),0))</x:f>
        <x:v>0</x:v>
      </x:c>
      <x:c r="W82" s="180" t="n">
        <x:f>MAX(0,T82+U82-V82)</x:f>
        <x:v>0</x:v>
      </x:c>
      <x:c r="X82" s="180" t="n">
        <x:f>MIN(W82,MAX(0,$G82-SUM(K82,Q82)))</x:f>
        <x:v>0</x:v>
      </x:c>
      <x:c r="Y82" s="180" t="n">
        <x:f>MAX(0,W82-X82)</x:f>
        <x:v>0</x:v>
      </x:c>
      <x:c r="Z82" s="180" t="n">
        <x:f>AE81</x:f>
        <x:v>0</x:v>
      </x:c>
      <x:c r="AA82" s="180" t="n">
        <x:f>IF(Z82&lt;=0,0,Z82*IFERROR(INDEX(Inputs!$E$15:$E$24,MATCH(4,Inputs!$L$15:$L$24,0)),0)/12)</x:f>
        <x:v>0</x:v>
      </x:c>
      <x:c r="AB82" s="180" t="n">
        <x:f>MIN(Z82+AA82,IF(Z82&gt;0,IFERROR(INDEX(Inputs!$H$15:$H$24,MATCH(4,Inputs!$L$15:$L$24,0)),0),0))</x:f>
        <x:v>0</x:v>
      </x:c>
      <x:c r="AC82" s="180" t="n">
        <x:f>MAX(0,Z82+AA82-AB82)</x:f>
        <x:v>0</x:v>
      </x:c>
      <x:c r="AD82" s="180" t="n">
        <x:f>MIN(AC82,MAX(0,$G82-SUM(K82,Q82,W82)))</x:f>
        <x:v>0</x:v>
      </x:c>
      <x:c r="AE82" s="180" t="n">
        <x:f>MAX(0,AC82-AD82)</x:f>
        <x:v>0</x:v>
      </x:c>
      <x:c r="AF82" s="180" t="n">
        <x:f>AK81</x:f>
        <x:v>0</x:v>
      </x:c>
      <x:c r="AG82" s="180" t="n">
        <x:f>IF(AF82&lt;=0,0,AF82*IFERROR(INDEX(Inputs!$E$15:$E$24,MATCH(5,Inputs!$L$15:$L$24,0)),0)/12)</x:f>
        <x:v>0</x:v>
      </x:c>
      <x:c r="AH82" s="180" t="n">
        <x:f>MIN(AF82+AG82,IF(AF82&gt;0,IFERROR(INDEX(Inputs!$H$15:$H$24,MATCH(5,Inputs!$L$15:$L$24,0)),0),0))</x:f>
        <x:v>0</x:v>
      </x:c>
      <x:c r="AI82" s="180" t="n">
        <x:f>MAX(0,AF82+AG82-AH82)</x:f>
        <x:v>0</x:v>
      </x:c>
      <x:c r="AJ82" s="180" t="n">
        <x:f>MIN(AI82,MAX(0,$G82-SUM(K82,Q82,W82,AC82)))</x:f>
        <x:v>0</x:v>
      </x:c>
      <x:c r="AK82" s="180" t="n">
        <x:f>MAX(0,AI82-AJ82)</x:f>
        <x:v>0</x:v>
      </x:c>
      <x:c r="AL82" s="180" t="n">
        <x:f>AQ81</x:f>
        <x:v>0</x:v>
      </x:c>
      <x:c r="AM82" s="180" t="n">
        <x:f>IF(AL82&lt;=0,0,AL82*IFERROR(INDEX(Inputs!$E$15:$E$24,MATCH(6,Inputs!$L$15:$L$24,0)),0)/12)</x:f>
        <x:v>0</x:v>
      </x:c>
      <x:c r="AN82" s="180" t="n">
        <x:f>MIN(AL82+AM82,IF(AL82&gt;0,IFERROR(INDEX(Inputs!$H$15:$H$24,MATCH(6,Inputs!$L$15:$L$24,0)),0),0))</x:f>
        <x:v>0</x:v>
      </x:c>
      <x:c r="AO82" s="180" t="n">
        <x:f>MAX(0,AL82+AM82-AN82)</x:f>
        <x:v>0</x:v>
      </x:c>
      <x:c r="AP82" s="180" t="n">
        <x:f>MIN(AO82,MAX(0,$G82-SUM(K82,Q82,W82,AC82,AI82)))</x:f>
        <x:v>0</x:v>
      </x:c>
      <x:c r="AQ82" s="180" t="n">
        <x:f>MAX(0,AO82-AP82)</x:f>
        <x:v>0</x:v>
      </x:c>
      <x:c r="AR82" s="180" t="n">
        <x:f>AW81</x:f>
        <x:v>0</x:v>
      </x:c>
      <x:c r="AS82" s="180" t="n">
        <x:f>IF(AR82&lt;=0,0,AR82*IFERROR(INDEX(Inputs!$E$15:$E$24,MATCH(7,Inputs!$L$15:$L$24,0)),0)/12)</x:f>
        <x:v>0</x:v>
      </x:c>
      <x:c r="AT82" s="180" t="n">
        <x:f>MIN(AR82+AS82,IF(AR82&gt;0,IFERROR(INDEX(Inputs!$H$15:$H$24,MATCH(7,Inputs!$L$15:$L$24,0)),0),0))</x:f>
        <x:v>0</x:v>
      </x:c>
      <x:c r="AU82" s="180" t="n">
        <x:f>MAX(0,AR82+AS82-AT82)</x:f>
        <x:v>0</x:v>
      </x:c>
      <x:c r="AV82" s="180" t="n">
        <x:f>MIN(AU82,MAX(0,$G82-SUM(K82,Q82,W82,AC82,AI82,AO82)))</x:f>
        <x:v>0</x:v>
      </x:c>
      <x:c r="AW82" s="180" t="n">
        <x:f>MAX(0,AU82-AV82)</x:f>
        <x:v>0</x:v>
      </x:c>
      <x:c r="AX82" s="180" t="n">
        <x:f>BC81</x:f>
        <x:v>0</x:v>
      </x:c>
      <x:c r="AY82" s="180" t="n">
        <x:f>IF(AX82&lt;=0,0,AX82*IFERROR(INDEX(Inputs!$E$15:$E$24,MATCH(8,Inputs!$L$15:$L$24,0)),0)/12)</x:f>
        <x:v>0</x:v>
      </x:c>
      <x:c r="AZ82" s="180" t="n">
        <x:f>MIN(AX82+AY82,IF(AX82&gt;0,IFERROR(INDEX(Inputs!$H$15:$H$24,MATCH(8,Inputs!$L$15:$L$24,0)),0),0))</x:f>
        <x:v>0</x:v>
      </x:c>
      <x:c r="BA82" s="180" t="n">
        <x:f>MAX(0,AX82+AY82-AZ82)</x:f>
        <x:v>0</x:v>
      </x:c>
      <x:c r="BB82" s="180" t="n">
        <x:f>MIN(BA82,MAX(0,$G82-SUM(K82,Q82,W82,AC82,AI82,AO82,AU82)))</x:f>
        <x:v>0</x:v>
      </x:c>
      <x:c r="BC82" s="180" t="n">
        <x:f>MAX(0,BA82-BB82)</x:f>
        <x:v>0</x:v>
      </x:c>
      <x:c r="BD82" s="180" t="n">
        <x:f>BI81</x:f>
        <x:v>0</x:v>
      </x:c>
      <x:c r="BE82" s="180" t="n">
        <x:f>IF(BD82&lt;=0,0,BD82*IFERROR(INDEX(Inputs!$E$15:$E$24,MATCH(9,Inputs!$L$15:$L$24,0)),0)/12)</x:f>
        <x:v>0</x:v>
      </x:c>
      <x:c r="BF82" s="180" t="n">
        <x:f>MIN(BD82+BE82,IF(BD82&gt;0,IFERROR(INDEX(Inputs!$H$15:$H$24,MATCH(9,Inputs!$L$15:$L$24,0)),0),0))</x:f>
        <x:v>0</x:v>
      </x:c>
      <x:c r="BG82" s="180" t="n">
        <x:f>MAX(0,BD82+BE82-BF82)</x:f>
        <x:v>0</x:v>
      </x:c>
      <x:c r="BH82" s="180" t="n">
        <x:f>MIN(BG82,MAX(0,$G82-SUM(K82,Q82,W82,AC82,AI82,AO82,AU82,BA82)))</x:f>
        <x:v>0</x:v>
      </x:c>
      <x:c r="BI82" s="180" t="n">
        <x:f>MAX(0,BG82-BH82)</x:f>
        <x:v>0</x:v>
      </x:c>
      <x:c r="BJ82" s="180" t="n">
        <x:f>BO81</x:f>
        <x:v>0</x:v>
      </x:c>
      <x:c r="BK82" s="180" t="n">
        <x:f>IF(BJ82&lt;=0,0,BJ82*IFERROR(INDEX(Inputs!$E$15:$E$24,MATCH(10,Inputs!$L$15:$L$24,0)),0)/12)</x:f>
        <x:v>0</x:v>
      </x:c>
      <x:c r="BL82" s="180" t="n">
        <x:f>MIN(BJ82+BK82,IF(BJ82&gt;0,IFERROR(INDEX(Inputs!$H$15:$H$24,MATCH(10,Inputs!$L$15:$L$24,0)),0),0))</x:f>
        <x:v>0</x:v>
      </x:c>
      <x:c r="BM82" s="180" t="n">
        <x:f>MAX(0,BJ82+BK82-BL82)</x:f>
        <x:v>0</x:v>
      </x:c>
      <x:c r="BN82" s="180" t="n">
        <x:f>MIN(BM82,MAX(0,$G82-SUM(K82,Q82,W82,AC82,AI82,AO82,AU82,BA82,BG82)))</x:f>
        <x:v>0</x:v>
      </x:c>
      <x:c r="BO82" s="192" t="n">
        <x:f>MAX(0,BM82-BN82)</x:f>
        <x:v>0</x:v>
      </x:c>
    </x:row>
    <x:row r="83">
      <x:c r="A83" s="191" t="n">
        <x:f>76</x:f>
        <x:v>76</x:v>
      </x:c>
      <x:c r="B83" s="178" t="n">
        <x:f>EDATE(Inputs!$B$4,A83-1)</x:f>
        <x:v>48502</x:v>
      </x:c>
      <x:c r="C83" s="182" t="n">
        <x:f>SUM(H83,N83,T83,Z83,AF83,AL83,AR83,AX83,BD83,BJ83)</x:f>
        <x:v>0</x:v>
      </x:c>
      <x:c r="D83" s="182" t="n">
        <x:f>SUM(I83,O83,U83,AA83,AG83,AM83,AS83,AY83,BE83,BK83)</x:f>
        <x:v>0</x:v>
      </x:c>
      <x:c r="E83" s="182" t="n">
        <x:f>SUM(J83,P83,V83,AB83,AH83,AN83,AT83,AZ83,BF83,BL83)+SUM(L83,R83,X83,AD83,AJ83,AP83,AV83,BB83,BH83,BN83)</x:f>
        <x:v>0</x:v>
      </x:c>
      <x:c r="F83" s="182" t="n">
        <x:f>SUM(M83,S83,Y83,AE83,AK83,AQ83,AW83,BC83,BI83,BO83)</x:f>
        <x:v>0</x:v>
      </x:c>
      <x:c r="G83" s="182" t="n">
        <x:f>MAX(0,Inputs!$B$12-SUM(J83,P83,V83,AB83,AH83,AN83,AT83,AZ83,BF83,BL83))</x:f>
        <x:v>1150</x:v>
      </x:c>
      <x:c r="H83" s="180" t="n">
        <x:f>M82</x:f>
        <x:v>0</x:v>
      </x:c>
      <x:c r="I83" s="180" t="n">
        <x:f>IF(H83&lt;=0,0,H83*IFERROR(INDEX(Inputs!$E$15:$E$24,MATCH(1,Inputs!$L$15:$L$24,0)),0)/12)</x:f>
        <x:v>0</x:v>
      </x:c>
      <x:c r="J83" s="180" t="n">
        <x:f>MIN(H83+I83,IF(H83&gt;0,IFERROR(INDEX(Inputs!$H$15:$H$24,MATCH(1,Inputs!$L$15:$L$24,0)),0),0))</x:f>
        <x:v>0</x:v>
      </x:c>
      <x:c r="K83" s="180" t="n">
        <x:f>MAX(0,H83+I83-J83)</x:f>
        <x:v>0</x:v>
      </x:c>
      <x:c r="L83" s="180" t="n">
        <x:f>MIN(K83,MAX(0,$G83-0))</x:f>
        <x:v>0</x:v>
      </x:c>
      <x:c r="M83" s="180" t="n">
        <x:f>MAX(0,K83-L83)</x:f>
        <x:v>0</x:v>
      </x:c>
      <x:c r="N83" s="180" t="n">
        <x:f>S82</x:f>
        <x:v>0</x:v>
      </x:c>
      <x:c r="O83" s="180" t="n">
        <x:f>IF(N83&lt;=0,0,N83*IFERROR(INDEX(Inputs!$E$15:$E$24,MATCH(2,Inputs!$L$15:$L$24,0)),0)/12)</x:f>
        <x:v>0</x:v>
      </x:c>
      <x:c r="P83" s="180" t="n">
        <x:f>MIN(N83+O83,IF(N83&gt;0,IFERROR(INDEX(Inputs!$H$15:$H$24,MATCH(2,Inputs!$L$15:$L$24,0)),0),0))</x:f>
        <x:v>0</x:v>
      </x:c>
      <x:c r="Q83" s="180" t="n">
        <x:f>MAX(0,N83+O83-P83)</x:f>
        <x:v>0</x:v>
      </x:c>
      <x:c r="R83" s="180" t="n">
        <x:f>MIN(Q83,MAX(0,$G83-SUM(K83)))</x:f>
        <x:v>0</x:v>
      </x:c>
      <x:c r="S83" s="180" t="n">
        <x:f>MAX(0,Q83-R83)</x:f>
        <x:v>0</x:v>
      </x:c>
      <x:c r="T83" s="180" t="n">
        <x:f>Y82</x:f>
        <x:v>0</x:v>
      </x:c>
      <x:c r="U83" s="180" t="n">
        <x:f>IF(T83&lt;=0,0,T83*IFERROR(INDEX(Inputs!$E$15:$E$24,MATCH(3,Inputs!$L$15:$L$24,0)),0)/12)</x:f>
        <x:v>0</x:v>
      </x:c>
      <x:c r="V83" s="180" t="n">
        <x:f>MIN(T83+U83,IF(T83&gt;0,IFERROR(INDEX(Inputs!$H$15:$H$24,MATCH(3,Inputs!$L$15:$L$24,0)),0),0))</x:f>
        <x:v>0</x:v>
      </x:c>
      <x:c r="W83" s="180" t="n">
        <x:f>MAX(0,T83+U83-V83)</x:f>
        <x:v>0</x:v>
      </x:c>
      <x:c r="X83" s="180" t="n">
        <x:f>MIN(W83,MAX(0,$G83-SUM(K83,Q83)))</x:f>
        <x:v>0</x:v>
      </x:c>
      <x:c r="Y83" s="180" t="n">
        <x:f>MAX(0,W83-X83)</x:f>
        <x:v>0</x:v>
      </x:c>
      <x:c r="Z83" s="180" t="n">
        <x:f>AE82</x:f>
        <x:v>0</x:v>
      </x:c>
      <x:c r="AA83" s="180" t="n">
        <x:f>IF(Z83&lt;=0,0,Z83*IFERROR(INDEX(Inputs!$E$15:$E$24,MATCH(4,Inputs!$L$15:$L$24,0)),0)/12)</x:f>
        <x:v>0</x:v>
      </x:c>
      <x:c r="AB83" s="180" t="n">
        <x:f>MIN(Z83+AA83,IF(Z83&gt;0,IFERROR(INDEX(Inputs!$H$15:$H$24,MATCH(4,Inputs!$L$15:$L$24,0)),0),0))</x:f>
        <x:v>0</x:v>
      </x:c>
      <x:c r="AC83" s="180" t="n">
        <x:f>MAX(0,Z83+AA83-AB83)</x:f>
        <x:v>0</x:v>
      </x:c>
      <x:c r="AD83" s="180" t="n">
        <x:f>MIN(AC83,MAX(0,$G83-SUM(K83,Q83,W83)))</x:f>
        <x:v>0</x:v>
      </x:c>
      <x:c r="AE83" s="180" t="n">
        <x:f>MAX(0,AC83-AD83)</x:f>
        <x:v>0</x:v>
      </x:c>
      <x:c r="AF83" s="180" t="n">
        <x:f>AK82</x:f>
        <x:v>0</x:v>
      </x:c>
      <x:c r="AG83" s="180" t="n">
        <x:f>IF(AF83&lt;=0,0,AF83*IFERROR(INDEX(Inputs!$E$15:$E$24,MATCH(5,Inputs!$L$15:$L$24,0)),0)/12)</x:f>
        <x:v>0</x:v>
      </x:c>
      <x:c r="AH83" s="180" t="n">
        <x:f>MIN(AF83+AG83,IF(AF83&gt;0,IFERROR(INDEX(Inputs!$H$15:$H$24,MATCH(5,Inputs!$L$15:$L$24,0)),0),0))</x:f>
        <x:v>0</x:v>
      </x:c>
      <x:c r="AI83" s="180" t="n">
        <x:f>MAX(0,AF83+AG83-AH83)</x:f>
        <x:v>0</x:v>
      </x:c>
      <x:c r="AJ83" s="180" t="n">
        <x:f>MIN(AI83,MAX(0,$G83-SUM(K83,Q83,W83,AC83)))</x:f>
        <x:v>0</x:v>
      </x:c>
      <x:c r="AK83" s="180" t="n">
        <x:f>MAX(0,AI83-AJ83)</x:f>
        <x:v>0</x:v>
      </x:c>
      <x:c r="AL83" s="180" t="n">
        <x:f>AQ82</x:f>
        <x:v>0</x:v>
      </x:c>
      <x:c r="AM83" s="180" t="n">
        <x:f>IF(AL83&lt;=0,0,AL83*IFERROR(INDEX(Inputs!$E$15:$E$24,MATCH(6,Inputs!$L$15:$L$24,0)),0)/12)</x:f>
        <x:v>0</x:v>
      </x:c>
      <x:c r="AN83" s="180" t="n">
        <x:f>MIN(AL83+AM83,IF(AL83&gt;0,IFERROR(INDEX(Inputs!$H$15:$H$24,MATCH(6,Inputs!$L$15:$L$24,0)),0),0))</x:f>
        <x:v>0</x:v>
      </x:c>
      <x:c r="AO83" s="180" t="n">
        <x:f>MAX(0,AL83+AM83-AN83)</x:f>
        <x:v>0</x:v>
      </x:c>
      <x:c r="AP83" s="180" t="n">
        <x:f>MIN(AO83,MAX(0,$G83-SUM(K83,Q83,W83,AC83,AI83)))</x:f>
        <x:v>0</x:v>
      </x:c>
      <x:c r="AQ83" s="180" t="n">
        <x:f>MAX(0,AO83-AP83)</x:f>
        <x:v>0</x:v>
      </x:c>
      <x:c r="AR83" s="180" t="n">
        <x:f>AW82</x:f>
        <x:v>0</x:v>
      </x:c>
      <x:c r="AS83" s="180" t="n">
        <x:f>IF(AR83&lt;=0,0,AR83*IFERROR(INDEX(Inputs!$E$15:$E$24,MATCH(7,Inputs!$L$15:$L$24,0)),0)/12)</x:f>
        <x:v>0</x:v>
      </x:c>
      <x:c r="AT83" s="180" t="n">
        <x:f>MIN(AR83+AS83,IF(AR83&gt;0,IFERROR(INDEX(Inputs!$H$15:$H$24,MATCH(7,Inputs!$L$15:$L$24,0)),0),0))</x:f>
        <x:v>0</x:v>
      </x:c>
      <x:c r="AU83" s="180" t="n">
        <x:f>MAX(0,AR83+AS83-AT83)</x:f>
        <x:v>0</x:v>
      </x:c>
      <x:c r="AV83" s="180" t="n">
        <x:f>MIN(AU83,MAX(0,$G83-SUM(K83,Q83,W83,AC83,AI83,AO83)))</x:f>
        <x:v>0</x:v>
      </x:c>
      <x:c r="AW83" s="180" t="n">
        <x:f>MAX(0,AU83-AV83)</x:f>
        <x:v>0</x:v>
      </x:c>
      <x:c r="AX83" s="180" t="n">
        <x:f>BC82</x:f>
        <x:v>0</x:v>
      </x:c>
      <x:c r="AY83" s="180" t="n">
        <x:f>IF(AX83&lt;=0,0,AX83*IFERROR(INDEX(Inputs!$E$15:$E$24,MATCH(8,Inputs!$L$15:$L$24,0)),0)/12)</x:f>
        <x:v>0</x:v>
      </x:c>
      <x:c r="AZ83" s="180" t="n">
        <x:f>MIN(AX83+AY83,IF(AX83&gt;0,IFERROR(INDEX(Inputs!$H$15:$H$24,MATCH(8,Inputs!$L$15:$L$24,0)),0),0))</x:f>
        <x:v>0</x:v>
      </x:c>
      <x:c r="BA83" s="180" t="n">
        <x:f>MAX(0,AX83+AY83-AZ83)</x:f>
        <x:v>0</x:v>
      </x:c>
      <x:c r="BB83" s="180" t="n">
        <x:f>MIN(BA83,MAX(0,$G83-SUM(K83,Q83,W83,AC83,AI83,AO83,AU83)))</x:f>
        <x:v>0</x:v>
      </x:c>
      <x:c r="BC83" s="180" t="n">
        <x:f>MAX(0,BA83-BB83)</x:f>
        <x:v>0</x:v>
      </x:c>
      <x:c r="BD83" s="180" t="n">
        <x:f>BI82</x:f>
        <x:v>0</x:v>
      </x:c>
      <x:c r="BE83" s="180" t="n">
        <x:f>IF(BD83&lt;=0,0,BD83*IFERROR(INDEX(Inputs!$E$15:$E$24,MATCH(9,Inputs!$L$15:$L$24,0)),0)/12)</x:f>
        <x:v>0</x:v>
      </x:c>
      <x:c r="BF83" s="180" t="n">
        <x:f>MIN(BD83+BE83,IF(BD83&gt;0,IFERROR(INDEX(Inputs!$H$15:$H$24,MATCH(9,Inputs!$L$15:$L$24,0)),0),0))</x:f>
        <x:v>0</x:v>
      </x:c>
      <x:c r="BG83" s="180" t="n">
        <x:f>MAX(0,BD83+BE83-BF83)</x:f>
        <x:v>0</x:v>
      </x:c>
      <x:c r="BH83" s="180" t="n">
        <x:f>MIN(BG83,MAX(0,$G83-SUM(K83,Q83,W83,AC83,AI83,AO83,AU83,BA83)))</x:f>
        <x:v>0</x:v>
      </x:c>
      <x:c r="BI83" s="180" t="n">
        <x:f>MAX(0,BG83-BH83)</x:f>
        <x:v>0</x:v>
      </x:c>
      <x:c r="BJ83" s="180" t="n">
        <x:f>BO82</x:f>
        <x:v>0</x:v>
      </x:c>
      <x:c r="BK83" s="180" t="n">
        <x:f>IF(BJ83&lt;=0,0,BJ83*IFERROR(INDEX(Inputs!$E$15:$E$24,MATCH(10,Inputs!$L$15:$L$24,0)),0)/12)</x:f>
        <x:v>0</x:v>
      </x:c>
      <x:c r="BL83" s="180" t="n">
        <x:f>MIN(BJ83+BK83,IF(BJ83&gt;0,IFERROR(INDEX(Inputs!$H$15:$H$24,MATCH(10,Inputs!$L$15:$L$24,0)),0),0))</x:f>
        <x:v>0</x:v>
      </x:c>
      <x:c r="BM83" s="180" t="n">
        <x:f>MAX(0,BJ83+BK83-BL83)</x:f>
        <x:v>0</x:v>
      </x:c>
      <x:c r="BN83" s="180" t="n">
        <x:f>MIN(BM83,MAX(0,$G83-SUM(K83,Q83,W83,AC83,AI83,AO83,AU83,BA83,BG83)))</x:f>
        <x:v>0</x:v>
      </x:c>
      <x:c r="BO83" s="192" t="n">
        <x:f>MAX(0,BM83-BN83)</x:f>
        <x:v>0</x:v>
      </x:c>
    </x:row>
    <x:row r="84">
      <x:c r="A84" s="191" t="n">
        <x:f>77</x:f>
        <x:v>77</x:v>
      </x:c>
      <x:c r="B84" s="178" t="n">
        <x:f>EDATE(Inputs!$B$4,A84-1)</x:f>
        <x:v>48533</x:v>
      </x:c>
      <x:c r="C84" s="182" t="n">
        <x:f>SUM(H84,N84,T84,Z84,AF84,AL84,AR84,AX84,BD84,BJ84)</x:f>
        <x:v>0</x:v>
      </x:c>
      <x:c r="D84" s="182" t="n">
        <x:f>SUM(I84,O84,U84,AA84,AG84,AM84,AS84,AY84,BE84,BK84)</x:f>
        <x:v>0</x:v>
      </x:c>
      <x:c r="E84" s="182" t="n">
        <x:f>SUM(J84,P84,V84,AB84,AH84,AN84,AT84,AZ84,BF84,BL84)+SUM(L84,R84,X84,AD84,AJ84,AP84,AV84,BB84,BH84,BN84)</x:f>
        <x:v>0</x:v>
      </x:c>
      <x:c r="F84" s="182" t="n">
        <x:f>SUM(M84,S84,Y84,AE84,AK84,AQ84,AW84,BC84,BI84,BO84)</x:f>
        <x:v>0</x:v>
      </x:c>
      <x:c r="G84" s="182" t="n">
        <x:f>MAX(0,Inputs!$B$12-SUM(J84,P84,V84,AB84,AH84,AN84,AT84,AZ84,BF84,BL84))</x:f>
        <x:v>1150</x:v>
      </x:c>
      <x:c r="H84" s="180" t="n">
        <x:f>M83</x:f>
        <x:v>0</x:v>
      </x:c>
      <x:c r="I84" s="180" t="n">
        <x:f>IF(H84&lt;=0,0,H84*IFERROR(INDEX(Inputs!$E$15:$E$24,MATCH(1,Inputs!$L$15:$L$24,0)),0)/12)</x:f>
        <x:v>0</x:v>
      </x:c>
      <x:c r="J84" s="180" t="n">
        <x:f>MIN(H84+I84,IF(H84&gt;0,IFERROR(INDEX(Inputs!$H$15:$H$24,MATCH(1,Inputs!$L$15:$L$24,0)),0),0))</x:f>
        <x:v>0</x:v>
      </x:c>
      <x:c r="K84" s="180" t="n">
        <x:f>MAX(0,H84+I84-J84)</x:f>
        <x:v>0</x:v>
      </x:c>
      <x:c r="L84" s="180" t="n">
        <x:f>MIN(K84,MAX(0,$G84-0))</x:f>
        <x:v>0</x:v>
      </x:c>
      <x:c r="M84" s="180" t="n">
        <x:f>MAX(0,K84-L84)</x:f>
        <x:v>0</x:v>
      </x:c>
      <x:c r="N84" s="180" t="n">
        <x:f>S83</x:f>
        <x:v>0</x:v>
      </x:c>
      <x:c r="O84" s="180" t="n">
        <x:f>IF(N84&lt;=0,0,N84*IFERROR(INDEX(Inputs!$E$15:$E$24,MATCH(2,Inputs!$L$15:$L$24,0)),0)/12)</x:f>
        <x:v>0</x:v>
      </x:c>
      <x:c r="P84" s="180" t="n">
        <x:f>MIN(N84+O84,IF(N84&gt;0,IFERROR(INDEX(Inputs!$H$15:$H$24,MATCH(2,Inputs!$L$15:$L$24,0)),0),0))</x:f>
        <x:v>0</x:v>
      </x:c>
      <x:c r="Q84" s="180" t="n">
        <x:f>MAX(0,N84+O84-P84)</x:f>
        <x:v>0</x:v>
      </x:c>
      <x:c r="R84" s="180" t="n">
        <x:f>MIN(Q84,MAX(0,$G84-SUM(K84)))</x:f>
        <x:v>0</x:v>
      </x:c>
      <x:c r="S84" s="180" t="n">
        <x:f>MAX(0,Q84-R84)</x:f>
        <x:v>0</x:v>
      </x:c>
      <x:c r="T84" s="180" t="n">
        <x:f>Y83</x:f>
        <x:v>0</x:v>
      </x:c>
      <x:c r="U84" s="180" t="n">
        <x:f>IF(T84&lt;=0,0,T84*IFERROR(INDEX(Inputs!$E$15:$E$24,MATCH(3,Inputs!$L$15:$L$24,0)),0)/12)</x:f>
        <x:v>0</x:v>
      </x:c>
      <x:c r="V84" s="180" t="n">
        <x:f>MIN(T84+U84,IF(T84&gt;0,IFERROR(INDEX(Inputs!$H$15:$H$24,MATCH(3,Inputs!$L$15:$L$24,0)),0),0))</x:f>
        <x:v>0</x:v>
      </x:c>
      <x:c r="W84" s="180" t="n">
        <x:f>MAX(0,T84+U84-V84)</x:f>
        <x:v>0</x:v>
      </x:c>
      <x:c r="X84" s="180" t="n">
        <x:f>MIN(W84,MAX(0,$G84-SUM(K84,Q84)))</x:f>
        <x:v>0</x:v>
      </x:c>
      <x:c r="Y84" s="180" t="n">
        <x:f>MAX(0,W84-X84)</x:f>
        <x:v>0</x:v>
      </x:c>
      <x:c r="Z84" s="180" t="n">
        <x:f>AE83</x:f>
        <x:v>0</x:v>
      </x:c>
      <x:c r="AA84" s="180" t="n">
        <x:f>IF(Z84&lt;=0,0,Z84*IFERROR(INDEX(Inputs!$E$15:$E$24,MATCH(4,Inputs!$L$15:$L$24,0)),0)/12)</x:f>
        <x:v>0</x:v>
      </x:c>
      <x:c r="AB84" s="180" t="n">
        <x:f>MIN(Z84+AA84,IF(Z84&gt;0,IFERROR(INDEX(Inputs!$H$15:$H$24,MATCH(4,Inputs!$L$15:$L$24,0)),0),0))</x:f>
        <x:v>0</x:v>
      </x:c>
      <x:c r="AC84" s="180" t="n">
        <x:f>MAX(0,Z84+AA84-AB84)</x:f>
        <x:v>0</x:v>
      </x:c>
      <x:c r="AD84" s="180" t="n">
        <x:f>MIN(AC84,MAX(0,$G84-SUM(K84,Q84,W84)))</x:f>
        <x:v>0</x:v>
      </x:c>
      <x:c r="AE84" s="180" t="n">
        <x:f>MAX(0,AC84-AD84)</x:f>
        <x:v>0</x:v>
      </x:c>
      <x:c r="AF84" s="180" t="n">
        <x:f>AK83</x:f>
        <x:v>0</x:v>
      </x:c>
      <x:c r="AG84" s="180" t="n">
        <x:f>IF(AF84&lt;=0,0,AF84*IFERROR(INDEX(Inputs!$E$15:$E$24,MATCH(5,Inputs!$L$15:$L$24,0)),0)/12)</x:f>
        <x:v>0</x:v>
      </x:c>
      <x:c r="AH84" s="180" t="n">
        <x:f>MIN(AF84+AG84,IF(AF84&gt;0,IFERROR(INDEX(Inputs!$H$15:$H$24,MATCH(5,Inputs!$L$15:$L$24,0)),0),0))</x:f>
        <x:v>0</x:v>
      </x:c>
      <x:c r="AI84" s="180" t="n">
        <x:f>MAX(0,AF84+AG84-AH84)</x:f>
        <x:v>0</x:v>
      </x:c>
      <x:c r="AJ84" s="180" t="n">
        <x:f>MIN(AI84,MAX(0,$G84-SUM(K84,Q84,W84,AC84)))</x:f>
        <x:v>0</x:v>
      </x:c>
      <x:c r="AK84" s="180" t="n">
        <x:f>MAX(0,AI84-AJ84)</x:f>
        <x:v>0</x:v>
      </x:c>
      <x:c r="AL84" s="180" t="n">
        <x:f>AQ83</x:f>
        <x:v>0</x:v>
      </x:c>
      <x:c r="AM84" s="180" t="n">
        <x:f>IF(AL84&lt;=0,0,AL84*IFERROR(INDEX(Inputs!$E$15:$E$24,MATCH(6,Inputs!$L$15:$L$24,0)),0)/12)</x:f>
        <x:v>0</x:v>
      </x:c>
      <x:c r="AN84" s="180" t="n">
        <x:f>MIN(AL84+AM84,IF(AL84&gt;0,IFERROR(INDEX(Inputs!$H$15:$H$24,MATCH(6,Inputs!$L$15:$L$24,0)),0),0))</x:f>
        <x:v>0</x:v>
      </x:c>
      <x:c r="AO84" s="180" t="n">
        <x:f>MAX(0,AL84+AM84-AN84)</x:f>
        <x:v>0</x:v>
      </x:c>
      <x:c r="AP84" s="180" t="n">
        <x:f>MIN(AO84,MAX(0,$G84-SUM(K84,Q84,W84,AC84,AI84)))</x:f>
        <x:v>0</x:v>
      </x:c>
      <x:c r="AQ84" s="180" t="n">
        <x:f>MAX(0,AO84-AP84)</x:f>
        <x:v>0</x:v>
      </x:c>
      <x:c r="AR84" s="180" t="n">
        <x:f>AW83</x:f>
        <x:v>0</x:v>
      </x:c>
      <x:c r="AS84" s="180" t="n">
        <x:f>IF(AR84&lt;=0,0,AR84*IFERROR(INDEX(Inputs!$E$15:$E$24,MATCH(7,Inputs!$L$15:$L$24,0)),0)/12)</x:f>
        <x:v>0</x:v>
      </x:c>
      <x:c r="AT84" s="180" t="n">
        <x:f>MIN(AR84+AS84,IF(AR84&gt;0,IFERROR(INDEX(Inputs!$H$15:$H$24,MATCH(7,Inputs!$L$15:$L$24,0)),0),0))</x:f>
        <x:v>0</x:v>
      </x:c>
      <x:c r="AU84" s="180" t="n">
        <x:f>MAX(0,AR84+AS84-AT84)</x:f>
        <x:v>0</x:v>
      </x:c>
      <x:c r="AV84" s="180" t="n">
        <x:f>MIN(AU84,MAX(0,$G84-SUM(K84,Q84,W84,AC84,AI84,AO84)))</x:f>
        <x:v>0</x:v>
      </x:c>
      <x:c r="AW84" s="180" t="n">
        <x:f>MAX(0,AU84-AV84)</x:f>
        <x:v>0</x:v>
      </x:c>
      <x:c r="AX84" s="180" t="n">
        <x:f>BC83</x:f>
        <x:v>0</x:v>
      </x:c>
      <x:c r="AY84" s="180" t="n">
        <x:f>IF(AX84&lt;=0,0,AX84*IFERROR(INDEX(Inputs!$E$15:$E$24,MATCH(8,Inputs!$L$15:$L$24,0)),0)/12)</x:f>
        <x:v>0</x:v>
      </x:c>
      <x:c r="AZ84" s="180" t="n">
        <x:f>MIN(AX84+AY84,IF(AX84&gt;0,IFERROR(INDEX(Inputs!$H$15:$H$24,MATCH(8,Inputs!$L$15:$L$24,0)),0),0))</x:f>
        <x:v>0</x:v>
      </x:c>
      <x:c r="BA84" s="180" t="n">
        <x:f>MAX(0,AX84+AY84-AZ84)</x:f>
        <x:v>0</x:v>
      </x:c>
      <x:c r="BB84" s="180" t="n">
        <x:f>MIN(BA84,MAX(0,$G84-SUM(K84,Q84,W84,AC84,AI84,AO84,AU84)))</x:f>
        <x:v>0</x:v>
      </x:c>
      <x:c r="BC84" s="180" t="n">
        <x:f>MAX(0,BA84-BB84)</x:f>
        <x:v>0</x:v>
      </x:c>
      <x:c r="BD84" s="180" t="n">
        <x:f>BI83</x:f>
        <x:v>0</x:v>
      </x:c>
      <x:c r="BE84" s="180" t="n">
        <x:f>IF(BD84&lt;=0,0,BD84*IFERROR(INDEX(Inputs!$E$15:$E$24,MATCH(9,Inputs!$L$15:$L$24,0)),0)/12)</x:f>
        <x:v>0</x:v>
      </x:c>
      <x:c r="BF84" s="180" t="n">
        <x:f>MIN(BD84+BE84,IF(BD84&gt;0,IFERROR(INDEX(Inputs!$H$15:$H$24,MATCH(9,Inputs!$L$15:$L$24,0)),0),0))</x:f>
        <x:v>0</x:v>
      </x:c>
      <x:c r="BG84" s="180" t="n">
        <x:f>MAX(0,BD84+BE84-BF84)</x:f>
        <x:v>0</x:v>
      </x:c>
      <x:c r="BH84" s="180" t="n">
        <x:f>MIN(BG84,MAX(0,$G84-SUM(K84,Q84,W84,AC84,AI84,AO84,AU84,BA84)))</x:f>
        <x:v>0</x:v>
      </x:c>
      <x:c r="BI84" s="180" t="n">
        <x:f>MAX(0,BG84-BH84)</x:f>
        <x:v>0</x:v>
      </x:c>
      <x:c r="BJ84" s="180" t="n">
        <x:f>BO83</x:f>
        <x:v>0</x:v>
      </x:c>
      <x:c r="BK84" s="180" t="n">
        <x:f>IF(BJ84&lt;=0,0,BJ84*IFERROR(INDEX(Inputs!$E$15:$E$24,MATCH(10,Inputs!$L$15:$L$24,0)),0)/12)</x:f>
        <x:v>0</x:v>
      </x:c>
      <x:c r="BL84" s="180" t="n">
        <x:f>MIN(BJ84+BK84,IF(BJ84&gt;0,IFERROR(INDEX(Inputs!$H$15:$H$24,MATCH(10,Inputs!$L$15:$L$24,0)),0),0))</x:f>
        <x:v>0</x:v>
      </x:c>
      <x:c r="BM84" s="180" t="n">
        <x:f>MAX(0,BJ84+BK84-BL84)</x:f>
        <x:v>0</x:v>
      </x:c>
      <x:c r="BN84" s="180" t="n">
        <x:f>MIN(BM84,MAX(0,$G84-SUM(K84,Q84,W84,AC84,AI84,AO84,AU84,BA84,BG84)))</x:f>
        <x:v>0</x:v>
      </x:c>
      <x:c r="BO84" s="192" t="n">
        <x:f>MAX(0,BM84-BN84)</x:f>
        <x:v>0</x:v>
      </x:c>
    </x:row>
    <x:row r="85">
      <x:c r="A85" s="191" t="n">
        <x:f>78</x:f>
        <x:v>78</x:v>
      </x:c>
      <x:c r="B85" s="178" t="n">
        <x:f>EDATE(Inputs!$B$4,A85-1)</x:f>
        <x:v>48563</x:v>
      </x:c>
      <x:c r="C85" s="182" t="n">
        <x:f>SUM(H85,N85,T85,Z85,AF85,AL85,AR85,AX85,BD85,BJ85)</x:f>
        <x:v>0</x:v>
      </x:c>
      <x:c r="D85" s="182" t="n">
        <x:f>SUM(I85,O85,U85,AA85,AG85,AM85,AS85,AY85,BE85,BK85)</x:f>
        <x:v>0</x:v>
      </x:c>
      <x:c r="E85" s="182" t="n">
        <x:f>SUM(J85,P85,V85,AB85,AH85,AN85,AT85,AZ85,BF85,BL85)+SUM(L85,R85,X85,AD85,AJ85,AP85,AV85,BB85,BH85,BN85)</x:f>
        <x:v>0</x:v>
      </x:c>
      <x:c r="F85" s="182" t="n">
        <x:f>SUM(M85,S85,Y85,AE85,AK85,AQ85,AW85,BC85,BI85,BO85)</x:f>
        <x:v>0</x:v>
      </x:c>
      <x:c r="G85" s="182" t="n">
        <x:f>MAX(0,Inputs!$B$12-SUM(J85,P85,V85,AB85,AH85,AN85,AT85,AZ85,BF85,BL85))</x:f>
        <x:v>1150</x:v>
      </x:c>
      <x:c r="H85" s="180" t="n">
        <x:f>M84</x:f>
        <x:v>0</x:v>
      </x:c>
      <x:c r="I85" s="180" t="n">
        <x:f>IF(H85&lt;=0,0,H85*IFERROR(INDEX(Inputs!$E$15:$E$24,MATCH(1,Inputs!$L$15:$L$24,0)),0)/12)</x:f>
        <x:v>0</x:v>
      </x:c>
      <x:c r="J85" s="180" t="n">
        <x:f>MIN(H85+I85,IF(H85&gt;0,IFERROR(INDEX(Inputs!$H$15:$H$24,MATCH(1,Inputs!$L$15:$L$24,0)),0),0))</x:f>
        <x:v>0</x:v>
      </x:c>
      <x:c r="K85" s="180" t="n">
        <x:f>MAX(0,H85+I85-J85)</x:f>
        <x:v>0</x:v>
      </x:c>
      <x:c r="L85" s="180" t="n">
        <x:f>MIN(K85,MAX(0,$G85-0))</x:f>
        <x:v>0</x:v>
      </x:c>
      <x:c r="M85" s="180" t="n">
        <x:f>MAX(0,K85-L85)</x:f>
        <x:v>0</x:v>
      </x:c>
      <x:c r="N85" s="180" t="n">
        <x:f>S84</x:f>
        <x:v>0</x:v>
      </x:c>
      <x:c r="O85" s="180" t="n">
        <x:f>IF(N85&lt;=0,0,N85*IFERROR(INDEX(Inputs!$E$15:$E$24,MATCH(2,Inputs!$L$15:$L$24,0)),0)/12)</x:f>
        <x:v>0</x:v>
      </x:c>
      <x:c r="P85" s="180" t="n">
        <x:f>MIN(N85+O85,IF(N85&gt;0,IFERROR(INDEX(Inputs!$H$15:$H$24,MATCH(2,Inputs!$L$15:$L$24,0)),0),0))</x:f>
        <x:v>0</x:v>
      </x:c>
      <x:c r="Q85" s="180" t="n">
        <x:f>MAX(0,N85+O85-P85)</x:f>
        <x:v>0</x:v>
      </x:c>
      <x:c r="R85" s="180" t="n">
        <x:f>MIN(Q85,MAX(0,$G85-SUM(K85)))</x:f>
        <x:v>0</x:v>
      </x:c>
      <x:c r="S85" s="180" t="n">
        <x:f>MAX(0,Q85-R85)</x:f>
        <x:v>0</x:v>
      </x:c>
      <x:c r="T85" s="180" t="n">
        <x:f>Y84</x:f>
        <x:v>0</x:v>
      </x:c>
      <x:c r="U85" s="180" t="n">
        <x:f>IF(T85&lt;=0,0,T85*IFERROR(INDEX(Inputs!$E$15:$E$24,MATCH(3,Inputs!$L$15:$L$24,0)),0)/12)</x:f>
        <x:v>0</x:v>
      </x:c>
      <x:c r="V85" s="180" t="n">
        <x:f>MIN(T85+U85,IF(T85&gt;0,IFERROR(INDEX(Inputs!$H$15:$H$24,MATCH(3,Inputs!$L$15:$L$24,0)),0),0))</x:f>
        <x:v>0</x:v>
      </x:c>
      <x:c r="W85" s="180" t="n">
        <x:f>MAX(0,T85+U85-V85)</x:f>
        <x:v>0</x:v>
      </x:c>
      <x:c r="X85" s="180" t="n">
        <x:f>MIN(W85,MAX(0,$G85-SUM(K85,Q85)))</x:f>
        <x:v>0</x:v>
      </x:c>
      <x:c r="Y85" s="180" t="n">
        <x:f>MAX(0,W85-X85)</x:f>
        <x:v>0</x:v>
      </x:c>
      <x:c r="Z85" s="180" t="n">
        <x:f>AE84</x:f>
        <x:v>0</x:v>
      </x:c>
      <x:c r="AA85" s="180" t="n">
        <x:f>IF(Z85&lt;=0,0,Z85*IFERROR(INDEX(Inputs!$E$15:$E$24,MATCH(4,Inputs!$L$15:$L$24,0)),0)/12)</x:f>
        <x:v>0</x:v>
      </x:c>
      <x:c r="AB85" s="180" t="n">
        <x:f>MIN(Z85+AA85,IF(Z85&gt;0,IFERROR(INDEX(Inputs!$H$15:$H$24,MATCH(4,Inputs!$L$15:$L$24,0)),0),0))</x:f>
        <x:v>0</x:v>
      </x:c>
      <x:c r="AC85" s="180" t="n">
        <x:f>MAX(0,Z85+AA85-AB85)</x:f>
        <x:v>0</x:v>
      </x:c>
      <x:c r="AD85" s="180" t="n">
        <x:f>MIN(AC85,MAX(0,$G85-SUM(K85,Q85,W85)))</x:f>
        <x:v>0</x:v>
      </x:c>
      <x:c r="AE85" s="180" t="n">
        <x:f>MAX(0,AC85-AD85)</x:f>
        <x:v>0</x:v>
      </x:c>
      <x:c r="AF85" s="180" t="n">
        <x:f>AK84</x:f>
        <x:v>0</x:v>
      </x:c>
      <x:c r="AG85" s="180" t="n">
        <x:f>IF(AF85&lt;=0,0,AF85*IFERROR(INDEX(Inputs!$E$15:$E$24,MATCH(5,Inputs!$L$15:$L$24,0)),0)/12)</x:f>
        <x:v>0</x:v>
      </x:c>
      <x:c r="AH85" s="180" t="n">
        <x:f>MIN(AF85+AG85,IF(AF85&gt;0,IFERROR(INDEX(Inputs!$H$15:$H$24,MATCH(5,Inputs!$L$15:$L$24,0)),0),0))</x:f>
        <x:v>0</x:v>
      </x:c>
      <x:c r="AI85" s="180" t="n">
        <x:f>MAX(0,AF85+AG85-AH85)</x:f>
        <x:v>0</x:v>
      </x:c>
      <x:c r="AJ85" s="180" t="n">
        <x:f>MIN(AI85,MAX(0,$G85-SUM(K85,Q85,W85,AC85)))</x:f>
        <x:v>0</x:v>
      </x:c>
      <x:c r="AK85" s="180" t="n">
        <x:f>MAX(0,AI85-AJ85)</x:f>
        <x:v>0</x:v>
      </x:c>
      <x:c r="AL85" s="180" t="n">
        <x:f>AQ84</x:f>
        <x:v>0</x:v>
      </x:c>
      <x:c r="AM85" s="180" t="n">
        <x:f>IF(AL85&lt;=0,0,AL85*IFERROR(INDEX(Inputs!$E$15:$E$24,MATCH(6,Inputs!$L$15:$L$24,0)),0)/12)</x:f>
        <x:v>0</x:v>
      </x:c>
      <x:c r="AN85" s="180" t="n">
        <x:f>MIN(AL85+AM85,IF(AL85&gt;0,IFERROR(INDEX(Inputs!$H$15:$H$24,MATCH(6,Inputs!$L$15:$L$24,0)),0),0))</x:f>
        <x:v>0</x:v>
      </x:c>
      <x:c r="AO85" s="180" t="n">
        <x:f>MAX(0,AL85+AM85-AN85)</x:f>
        <x:v>0</x:v>
      </x:c>
      <x:c r="AP85" s="180" t="n">
        <x:f>MIN(AO85,MAX(0,$G85-SUM(K85,Q85,W85,AC85,AI85)))</x:f>
        <x:v>0</x:v>
      </x:c>
      <x:c r="AQ85" s="180" t="n">
        <x:f>MAX(0,AO85-AP85)</x:f>
        <x:v>0</x:v>
      </x:c>
      <x:c r="AR85" s="180" t="n">
        <x:f>AW84</x:f>
        <x:v>0</x:v>
      </x:c>
      <x:c r="AS85" s="180" t="n">
        <x:f>IF(AR85&lt;=0,0,AR85*IFERROR(INDEX(Inputs!$E$15:$E$24,MATCH(7,Inputs!$L$15:$L$24,0)),0)/12)</x:f>
        <x:v>0</x:v>
      </x:c>
      <x:c r="AT85" s="180" t="n">
        <x:f>MIN(AR85+AS85,IF(AR85&gt;0,IFERROR(INDEX(Inputs!$H$15:$H$24,MATCH(7,Inputs!$L$15:$L$24,0)),0),0))</x:f>
        <x:v>0</x:v>
      </x:c>
      <x:c r="AU85" s="180" t="n">
        <x:f>MAX(0,AR85+AS85-AT85)</x:f>
        <x:v>0</x:v>
      </x:c>
      <x:c r="AV85" s="180" t="n">
        <x:f>MIN(AU85,MAX(0,$G85-SUM(K85,Q85,W85,AC85,AI85,AO85)))</x:f>
        <x:v>0</x:v>
      </x:c>
      <x:c r="AW85" s="180" t="n">
        <x:f>MAX(0,AU85-AV85)</x:f>
        <x:v>0</x:v>
      </x:c>
      <x:c r="AX85" s="180" t="n">
        <x:f>BC84</x:f>
        <x:v>0</x:v>
      </x:c>
      <x:c r="AY85" s="180" t="n">
        <x:f>IF(AX85&lt;=0,0,AX85*IFERROR(INDEX(Inputs!$E$15:$E$24,MATCH(8,Inputs!$L$15:$L$24,0)),0)/12)</x:f>
        <x:v>0</x:v>
      </x:c>
      <x:c r="AZ85" s="180" t="n">
        <x:f>MIN(AX85+AY85,IF(AX85&gt;0,IFERROR(INDEX(Inputs!$H$15:$H$24,MATCH(8,Inputs!$L$15:$L$24,0)),0),0))</x:f>
        <x:v>0</x:v>
      </x:c>
      <x:c r="BA85" s="180" t="n">
        <x:f>MAX(0,AX85+AY85-AZ85)</x:f>
        <x:v>0</x:v>
      </x:c>
      <x:c r="BB85" s="180" t="n">
        <x:f>MIN(BA85,MAX(0,$G85-SUM(K85,Q85,W85,AC85,AI85,AO85,AU85)))</x:f>
        <x:v>0</x:v>
      </x:c>
      <x:c r="BC85" s="180" t="n">
        <x:f>MAX(0,BA85-BB85)</x:f>
        <x:v>0</x:v>
      </x:c>
      <x:c r="BD85" s="180" t="n">
        <x:f>BI84</x:f>
        <x:v>0</x:v>
      </x:c>
      <x:c r="BE85" s="180" t="n">
        <x:f>IF(BD85&lt;=0,0,BD85*IFERROR(INDEX(Inputs!$E$15:$E$24,MATCH(9,Inputs!$L$15:$L$24,0)),0)/12)</x:f>
        <x:v>0</x:v>
      </x:c>
      <x:c r="BF85" s="180" t="n">
        <x:f>MIN(BD85+BE85,IF(BD85&gt;0,IFERROR(INDEX(Inputs!$H$15:$H$24,MATCH(9,Inputs!$L$15:$L$24,0)),0),0))</x:f>
        <x:v>0</x:v>
      </x:c>
      <x:c r="BG85" s="180" t="n">
        <x:f>MAX(0,BD85+BE85-BF85)</x:f>
        <x:v>0</x:v>
      </x:c>
      <x:c r="BH85" s="180" t="n">
        <x:f>MIN(BG85,MAX(0,$G85-SUM(K85,Q85,W85,AC85,AI85,AO85,AU85,BA85)))</x:f>
        <x:v>0</x:v>
      </x:c>
      <x:c r="BI85" s="180" t="n">
        <x:f>MAX(0,BG85-BH85)</x:f>
        <x:v>0</x:v>
      </x:c>
      <x:c r="BJ85" s="180" t="n">
        <x:f>BO84</x:f>
        <x:v>0</x:v>
      </x:c>
      <x:c r="BK85" s="180" t="n">
        <x:f>IF(BJ85&lt;=0,0,BJ85*IFERROR(INDEX(Inputs!$E$15:$E$24,MATCH(10,Inputs!$L$15:$L$24,0)),0)/12)</x:f>
        <x:v>0</x:v>
      </x:c>
      <x:c r="BL85" s="180" t="n">
        <x:f>MIN(BJ85+BK85,IF(BJ85&gt;0,IFERROR(INDEX(Inputs!$H$15:$H$24,MATCH(10,Inputs!$L$15:$L$24,0)),0),0))</x:f>
        <x:v>0</x:v>
      </x:c>
      <x:c r="BM85" s="180" t="n">
        <x:f>MAX(0,BJ85+BK85-BL85)</x:f>
        <x:v>0</x:v>
      </x:c>
      <x:c r="BN85" s="180" t="n">
        <x:f>MIN(BM85,MAX(0,$G85-SUM(K85,Q85,W85,AC85,AI85,AO85,AU85,BA85,BG85)))</x:f>
        <x:v>0</x:v>
      </x:c>
      <x:c r="BO85" s="192" t="n">
        <x:f>MAX(0,BM85-BN85)</x:f>
        <x:v>0</x:v>
      </x:c>
    </x:row>
    <x:row r="86">
      <x:c r="A86" s="191" t="n">
        <x:f>79</x:f>
        <x:v>79</x:v>
      </x:c>
      <x:c r="B86" s="178" t="n">
        <x:f>EDATE(Inputs!$B$4,A86-1)</x:f>
        <x:v>48594</x:v>
      </x:c>
      <x:c r="C86" s="182" t="n">
        <x:f>SUM(H86,N86,T86,Z86,AF86,AL86,AR86,AX86,BD86,BJ86)</x:f>
        <x:v>0</x:v>
      </x:c>
      <x:c r="D86" s="182" t="n">
        <x:f>SUM(I86,O86,U86,AA86,AG86,AM86,AS86,AY86,BE86,BK86)</x:f>
        <x:v>0</x:v>
      </x:c>
      <x:c r="E86" s="182" t="n">
        <x:f>SUM(J86,P86,V86,AB86,AH86,AN86,AT86,AZ86,BF86,BL86)+SUM(L86,R86,X86,AD86,AJ86,AP86,AV86,BB86,BH86,BN86)</x:f>
        <x:v>0</x:v>
      </x:c>
      <x:c r="F86" s="182" t="n">
        <x:f>SUM(M86,S86,Y86,AE86,AK86,AQ86,AW86,BC86,BI86,BO86)</x:f>
        <x:v>0</x:v>
      </x:c>
      <x:c r="G86" s="182" t="n">
        <x:f>MAX(0,Inputs!$B$12-SUM(J86,P86,V86,AB86,AH86,AN86,AT86,AZ86,BF86,BL86))</x:f>
        <x:v>1150</x:v>
      </x:c>
      <x:c r="H86" s="180" t="n">
        <x:f>M85</x:f>
        <x:v>0</x:v>
      </x:c>
      <x:c r="I86" s="180" t="n">
        <x:f>IF(H86&lt;=0,0,H86*IFERROR(INDEX(Inputs!$E$15:$E$24,MATCH(1,Inputs!$L$15:$L$24,0)),0)/12)</x:f>
        <x:v>0</x:v>
      </x:c>
      <x:c r="J86" s="180" t="n">
        <x:f>MIN(H86+I86,IF(H86&gt;0,IFERROR(INDEX(Inputs!$H$15:$H$24,MATCH(1,Inputs!$L$15:$L$24,0)),0),0))</x:f>
        <x:v>0</x:v>
      </x:c>
      <x:c r="K86" s="180" t="n">
        <x:f>MAX(0,H86+I86-J86)</x:f>
        <x:v>0</x:v>
      </x:c>
      <x:c r="L86" s="180" t="n">
        <x:f>MIN(K86,MAX(0,$G86-0))</x:f>
        <x:v>0</x:v>
      </x:c>
      <x:c r="M86" s="180" t="n">
        <x:f>MAX(0,K86-L86)</x:f>
        <x:v>0</x:v>
      </x:c>
      <x:c r="N86" s="180" t="n">
        <x:f>S85</x:f>
        <x:v>0</x:v>
      </x:c>
      <x:c r="O86" s="180" t="n">
        <x:f>IF(N86&lt;=0,0,N86*IFERROR(INDEX(Inputs!$E$15:$E$24,MATCH(2,Inputs!$L$15:$L$24,0)),0)/12)</x:f>
        <x:v>0</x:v>
      </x:c>
      <x:c r="P86" s="180" t="n">
        <x:f>MIN(N86+O86,IF(N86&gt;0,IFERROR(INDEX(Inputs!$H$15:$H$24,MATCH(2,Inputs!$L$15:$L$24,0)),0),0))</x:f>
        <x:v>0</x:v>
      </x:c>
      <x:c r="Q86" s="180" t="n">
        <x:f>MAX(0,N86+O86-P86)</x:f>
        <x:v>0</x:v>
      </x:c>
      <x:c r="R86" s="180" t="n">
        <x:f>MIN(Q86,MAX(0,$G86-SUM(K86)))</x:f>
        <x:v>0</x:v>
      </x:c>
      <x:c r="S86" s="180" t="n">
        <x:f>MAX(0,Q86-R86)</x:f>
        <x:v>0</x:v>
      </x:c>
      <x:c r="T86" s="180" t="n">
        <x:f>Y85</x:f>
        <x:v>0</x:v>
      </x:c>
      <x:c r="U86" s="180" t="n">
        <x:f>IF(T86&lt;=0,0,T86*IFERROR(INDEX(Inputs!$E$15:$E$24,MATCH(3,Inputs!$L$15:$L$24,0)),0)/12)</x:f>
        <x:v>0</x:v>
      </x:c>
      <x:c r="V86" s="180" t="n">
        <x:f>MIN(T86+U86,IF(T86&gt;0,IFERROR(INDEX(Inputs!$H$15:$H$24,MATCH(3,Inputs!$L$15:$L$24,0)),0),0))</x:f>
        <x:v>0</x:v>
      </x:c>
      <x:c r="W86" s="180" t="n">
        <x:f>MAX(0,T86+U86-V86)</x:f>
        <x:v>0</x:v>
      </x:c>
      <x:c r="X86" s="180" t="n">
        <x:f>MIN(W86,MAX(0,$G86-SUM(K86,Q86)))</x:f>
        <x:v>0</x:v>
      </x:c>
      <x:c r="Y86" s="180" t="n">
        <x:f>MAX(0,W86-X86)</x:f>
        <x:v>0</x:v>
      </x:c>
      <x:c r="Z86" s="180" t="n">
        <x:f>AE85</x:f>
        <x:v>0</x:v>
      </x:c>
      <x:c r="AA86" s="180" t="n">
        <x:f>IF(Z86&lt;=0,0,Z86*IFERROR(INDEX(Inputs!$E$15:$E$24,MATCH(4,Inputs!$L$15:$L$24,0)),0)/12)</x:f>
        <x:v>0</x:v>
      </x:c>
      <x:c r="AB86" s="180" t="n">
        <x:f>MIN(Z86+AA86,IF(Z86&gt;0,IFERROR(INDEX(Inputs!$H$15:$H$24,MATCH(4,Inputs!$L$15:$L$24,0)),0),0))</x:f>
        <x:v>0</x:v>
      </x:c>
      <x:c r="AC86" s="180" t="n">
        <x:f>MAX(0,Z86+AA86-AB86)</x:f>
        <x:v>0</x:v>
      </x:c>
      <x:c r="AD86" s="180" t="n">
        <x:f>MIN(AC86,MAX(0,$G86-SUM(K86,Q86,W86)))</x:f>
        <x:v>0</x:v>
      </x:c>
      <x:c r="AE86" s="180" t="n">
        <x:f>MAX(0,AC86-AD86)</x:f>
        <x:v>0</x:v>
      </x:c>
      <x:c r="AF86" s="180" t="n">
        <x:f>AK85</x:f>
        <x:v>0</x:v>
      </x:c>
      <x:c r="AG86" s="180" t="n">
        <x:f>IF(AF86&lt;=0,0,AF86*IFERROR(INDEX(Inputs!$E$15:$E$24,MATCH(5,Inputs!$L$15:$L$24,0)),0)/12)</x:f>
        <x:v>0</x:v>
      </x:c>
      <x:c r="AH86" s="180" t="n">
        <x:f>MIN(AF86+AG86,IF(AF86&gt;0,IFERROR(INDEX(Inputs!$H$15:$H$24,MATCH(5,Inputs!$L$15:$L$24,0)),0),0))</x:f>
        <x:v>0</x:v>
      </x:c>
      <x:c r="AI86" s="180" t="n">
        <x:f>MAX(0,AF86+AG86-AH86)</x:f>
        <x:v>0</x:v>
      </x:c>
      <x:c r="AJ86" s="180" t="n">
        <x:f>MIN(AI86,MAX(0,$G86-SUM(K86,Q86,W86,AC86)))</x:f>
        <x:v>0</x:v>
      </x:c>
      <x:c r="AK86" s="180" t="n">
        <x:f>MAX(0,AI86-AJ86)</x:f>
        <x:v>0</x:v>
      </x:c>
      <x:c r="AL86" s="180" t="n">
        <x:f>AQ85</x:f>
        <x:v>0</x:v>
      </x:c>
      <x:c r="AM86" s="180" t="n">
        <x:f>IF(AL86&lt;=0,0,AL86*IFERROR(INDEX(Inputs!$E$15:$E$24,MATCH(6,Inputs!$L$15:$L$24,0)),0)/12)</x:f>
        <x:v>0</x:v>
      </x:c>
      <x:c r="AN86" s="180" t="n">
        <x:f>MIN(AL86+AM86,IF(AL86&gt;0,IFERROR(INDEX(Inputs!$H$15:$H$24,MATCH(6,Inputs!$L$15:$L$24,0)),0),0))</x:f>
        <x:v>0</x:v>
      </x:c>
      <x:c r="AO86" s="180" t="n">
        <x:f>MAX(0,AL86+AM86-AN86)</x:f>
        <x:v>0</x:v>
      </x:c>
      <x:c r="AP86" s="180" t="n">
        <x:f>MIN(AO86,MAX(0,$G86-SUM(K86,Q86,W86,AC86,AI86)))</x:f>
        <x:v>0</x:v>
      </x:c>
      <x:c r="AQ86" s="180" t="n">
        <x:f>MAX(0,AO86-AP86)</x:f>
        <x:v>0</x:v>
      </x:c>
      <x:c r="AR86" s="180" t="n">
        <x:f>AW85</x:f>
        <x:v>0</x:v>
      </x:c>
      <x:c r="AS86" s="180" t="n">
        <x:f>IF(AR86&lt;=0,0,AR86*IFERROR(INDEX(Inputs!$E$15:$E$24,MATCH(7,Inputs!$L$15:$L$24,0)),0)/12)</x:f>
        <x:v>0</x:v>
      </x:c>
      <x:c r="AT86" s="180" t="n">
        <x:f>MIN(AR86+AS86,IF(AR86&gt;0,IFERROR(INDEX(Inputs!$H$15:$H$24,MATCH(7,Inputs!$L$15:$L$24,0)),0),0))</x:f>
        <x:v>0</x:v>
      </x:c>
      <x:c r="AU86" s="180" t="n">
        <x:f>MAX(0,AR86+AS86-AT86)</x:f>
        <x:v>0</x:v>
      </x:c>
      <x:c r="AV86" s="180" t="n">
        <x:f>MIN(AU86,MAX(0,$G86-SUM(K86,Q86,W86,AC86,AI86,AO86)))</x:f>
        <x:v>0</x:v>
      </x:c>
      <x:c r="AW86" s="180" t="n">
        <x:f>MAX(0,AU86-AV86)</x:f>
        <x:v>0</x:v>
      </x:c>
      <x:c r="AX86" s="180" t="n">
        <x:f>BC85</x:f>
        <x:v>0</x:v>
      </x:c>
      <x:c r="AY86" s="180" t="n">
        <x:f>IF(AX86&lt;=0,0,AX86*IFERROR(INDEX(Inputs!$E$15:$E$24,MATCH(8,Inputs!$L$15:$L$24,0)),0)/12)</x:f>
        <x:v>0</x:v>
      </x:c>
      <x:c r="AZ86" s="180" t="n">
        <x:f>MIN(AX86+AY86,IF(AX86&gt;0,IFERROR(INDEX(Inputs!$H$15:$H$24,MATCH(8,Inputs!$L$15:$L$24,0)),0),0))</x:f>
        <x:v>0</x:v>
      </x:c>
      <x:c r="BA86" s="180" t="n">
        <x:f>MAX(0,AX86+AY86-AZ86)</x:f>
        <x:v>0</x:v>
      </x:c>
      <x:c r="BB86" s="180" t="n">
        <x:f>MIN(BA86,MAX(0,$G86-SUM(K86,Q86,W86,AC86,AI86,AO86,AU86)))</x:f>
        <x:v>0</x:v>
      </x:c>
      <x:c r="BC86" s="180" t="n">
        <x:f>MAX(0,BA86-BB86)</x:f>
        <x:v>0</x:v>
      </x:c>
      <x:c r="BD86" s="180" t="n">
        <x:f>BI85</x:f>
        <x:v>0</x:v>
      </x:c>
      <x:c r="BE86" s="180" t="n">
        <x:f>IF(BD86&lt;=0,0,BD86*IFERROR(INDEX(Inputs!$E$15:$E$24,MATCH(9,Inputs!$L$15:$L$24,0)),0)/12)</x:f>
        <x:v>0</x:v>
      </x:c>
      <x:c r="BF86" s="180" t="n">
        <x:f>MIN(BD86+BE86,IF(BD86&gt;0,IFERROR(INDEX(Inputs!$H$15:$H$24,MATCH(9,Inputs!$L$15:$L$24,0)),0),0))</x:f>
        <x:v>0</x:v>
      </x:c>
      <x:c r="BG86" s="180" t="n">
        <x:f>MAX(0,BD86+BE86-BF86)</x:f>
        <x:v>0</x:v>
      </x:c>
      <x:c r="BH86" s="180" t="n">
        <x:f>MIN(BG86,MAX(0,$G86-SUM(K86,Q86,W86,AC86,AI86,AO86,AU86,BA86)))</x:f>
        <x:v>0</x:v>
      </x:c>
      <x:c r="BI86" s="180" t="n">
        <x:f>MAX(0,BG86-BH86)</x:f>
        <x:v>0</x:v>
      </x:c>
      <x:c r="BJ86" s="180" t="n">
        <x:f>BO85</x:f>
        <x:v>0</x:v>
      </x:c>
      <x:c r="BK86" s="180" t="n">
        <x:f>IF(BJ86&lt;=0,0,BJ86*IFERROR(INDEX(Inputs!$E$15:$E$24,MATCH(10,Inputs!$L$15:$L$24,0)),0)/12)</x:f>
        <x:v>0</x:v>
      </x:c>
      <x:c r="BL86" s="180" t="n">
        <x:f>MIN(BJ86+BK86,IF(BJ86&gt;0,IFERROR(INDEX(Inputs!$H$15:$H$24,MATCH(10,Inputs!$L$15:$L$24,0)),0),0))</x:f>
        <x:v>0</x:v>
      </x:c>
      <x:c r="BM86" s="180" t="n">
        <x:f>MAX(0,BJ86+BK86-BL86)</x:f>
        <x:v>0</x:v>
      </x:c>
      <x:c r="BN86" s="180" t="n">
        <x:f>MIN(BM86,MAX(0,$G86-SUM(K86,Q86,W86,AC86,AI86,AO86,AU86,BA86,BG86)))</x:f>
        <x:v>0</x:v>
      </x:c>
      <x:c r="BO86" s="192" t="n">
        <x:f>MAX(0,BM86-BN86)</x:f>
        <x:v>0</x:v>
      </x:c>
    </x:row>
    <x:row r="87">
      <x:c r="A87" s="191" t="n">
        <x:f>80</x:f>
        <x:v>80</x:v>
      </x:c>
      <x:c r="B87" s="178" t="n">
        <x:f>EDATE(Inputs!$B$4,A87-1)</x:f>
        <x:v>48625</x:v>
      </x:c>
      <x:c r="C87" s="182" t="n">
        <x:f>SUM(H87,N87,T87,Z87,AF87,AL87,AR87,AX87,BD87,BJ87)</x:f>
        <x:v>0</x:v>
      </x:c>
      <x:c r="D87" s="182" t="n">
        <x:f>SUM(I87,O87,U87,AA87,AG87,AM87,AS87,AY87,BE87,BK87)</x:f>
        <x:v>0</x:v>
      </x:c>
      <x:c r="E87" s="182" t="n">
        <x:f>SUM(J87,P87,V87,AB87,AH87,AN87,AT87,AZ87,BF87,BL87)+SUM(L87,R87,X87,AD87,AJ87,AP87,AV87,BB87,BH87,BN87)</x:f>
        <x:v>0</x:v>
      </x:c>
      <x:c r="F87" s="182" t="n">
        <x:f>SUM(M87,S87,Y87,AE87,AK87,AQ87,AW87,BC87,BI87,BO87)</x:f>
        <x:v>0</x:v>
      </x:c>
      <x:c r="G87" s="182" t="n">
        <x:f>MAX(0,Inputs!$B$12-SUM(J87,P87,V87,AB87,AH87,AN87,AT87,AZ87,BF87,BL87))</x:f>
        <x:v>1150</x:v>
      </x:c>
      <x:c r="H87" s="180" t="n">
        <x:f>M86</x:f>
        <x:v>0</x:v>
      </x:c>
      <x:c r="I87" s="180" t="n">
        <x:f>IF(H87&lt;=0,0,H87*IFERROR(INDEX(Inputs!$E$15:$E$24,MATCH(1,Inputs!$L$15:$L$24,0)),0)/12)</x:f>
        <x:v>0</x:v>
      </x:c>
      <x:c r="J87" s="180" t="n">
        <x:f>MIN(H87+I87,IF(H87&gt;0,IFERROR(INDEX(Inputs!$H$15:$H$24,MATCH(1,Inputs!$L$15:$L$24,0)),0),0))</x:f>
        <x:v>0</x:v>
      </x:c>
      <x:c r="K87" s="180" t="n">
        <x:f>MAX(0,H87+I87-J87)</x:f>
        <x:v>0</x:v>
      </x:c>
      <x:c r="L87" s="180" t="n">
        <x:f>MIN(K87,MAX(0,$G87-0))</x:f>
        <x:v>0</x:v>
      </x:c>
      <x:c r="M87" s="180" t="n">
        <x:f>MAX(0,K87-L87)</x:f>
        <x:v>0</x:v>
      </x:c>
      <x:c r="N87" s="180" t="n">
        <x:f>S86</x:f>
        <x:v>0</x:v>
      </x:c>
      <x:c r="O87" s="180" t="n">
        <x:f>IF(N87&lt;=0,0,N87*IFERROR(INDEX(Inputs!$E$15:$E$24,MATCH(2,Inputs!$L$15:$L$24,0)),0)/12)</x:f>
        <x:v>0</x:v>
      </x:c>
      <x:c r="P87" s="180" t="n">
        <x:f>MIN(N87+O87,IF(N87&gt;0,IFERROR(INDEX(Inputs!$H$15:$H$24,MATCH(2,Inputs!$L$15:$L$24,0)),0),0))</x:f>
        <x:v>0</x:v>
      </x:c>
      <x:c r="Q87" s="180" t="n">
        <x:f>MAX(0,N87+O87-P87)</x:f>
        <x:v>0</x:v>
      </x:c>
      <x:c r="R87" s="180" t="n">
        <x:f>MIN(Q87,MAX(0,$G87-SUM(K87)))</x:f>
        <x:v>0</x:v>
      </x:c>
      <x:c r="S87" s="180" t="n">
        <x:f>MAX(0,Q87-R87)</x:f>
        <x:v>0</x:v>
      </x:c>
      <x:c r="T87" s="180" t="n">
        <x:f>Y86</x:f>
        <x:v>0</x:v>
      </x:c>
      <x:c r="U87" s="180" t="n">
        <x:f>IF(T87&lt;=0,0,T87*IFERROR(INDEX(Inputs!$E$15:$E$24,MATCH(3,Inputs!$L$15:$L$24,0)),0)/12)</x:f>
        <x:v>0</x:v>
      </x:c>
      <x:c r="V87" s="180" t="n">
        <x:f>MIN(T87+U87,IF(T87&gt;0,IFERROR(INDEX(Inputs!$H$15:$H$24,MATCH(3,Inputs!$L$15:$L$24,0)),0),0))</x:f>
        <x:v>0</x:v>
      </x:c>
      <x:c r="W87" s="180" t="n">
        <x:f>MAX(0,T87+U87-V87)</x:f>
        <x:v>0</x:v>
      </x:c>
      <x:c r="X87" s="180" t="n">
        <x:f>MIN(W87,MAX(0,$G87-SUM(K87,Q87)))</x:f>
        <x:v>0</x:v>
      </x:c>
      <x:c r="Y87" s="180" t="n">
        <x:f>MAX(0,W87-X87)</x:f>
        <x:v>0</x:v>
      </x:c>
      <x:c r="Z87" s="180" t="n">
        <x:f>AE86</x:f>
        <x:v>0</x:v>
      </x:c>
      <x:c r="AA87" s="180" t="n">
        <x:f>IF(Z87&lt;=0,0,Z87*IFERROR(INDEX(Inputs!$E$15:$E$24,MATCH(4,Inputs!$L$15:$L$24,0)),0)/12)</x:f>
        <x:v>0</x:v>
      </x:c>
      <x:c r="AB87" s="180" t="n">
        <x:f>MIN(Z87+AA87,IF(Z87&gt;0,IFERROR(INDEX(Inputs!$H$15:$H$24,MATCH(4,Inputs!$L$15:$L$24,0)),0),0))</x:f>
        <x:v>0</x:v>
      </x:c>
      <x:c r="AC87" s="180" t="n">
        <x:f>MAX(0,Z87+AA87-AB87)</x:f>
        <x:v>0</x:v>
      </x:c>
      <x:c r="AD87" s="180" t="n">
        <x:f>MIN(AC87,MAX(0,$G87-SUM(K87,Q87,W87)))</x:f>
        <x:v>0</x:v>
      </x:c>
      <x:c r="AE87" s="180" t="n">
        <x:f>MAX(0,AC87-AD87)</x:f>
        <x:v>0</x:v>
      </x:c>
      <x:c r="AF87" s="180" t="n">
        <x:f>AK86</x:f>
        <x:v>0</x:v>
      </x:c>
      <x:c r="AG87" s="180" t="n">
        <x:f>IF(AF87&lt;=0,0,AF87*IFERROR(INDEX(Inputs!$E$15:$E$24,MATCH(5,Inputs!$L$15:$L$24,0)),0)/12)</x:f>
        <x:v>0</x:v>
      </x:c>
      <x:c r="AH87" s="180" t="n">
        <x:f>MIN(AF87+AG87,IF(AF87&gt;0,IFERROR(INDEX(Inputs!$H$15:$H$24,MATCH(5,Inputs!$L$15:$L$24,0)),0),0))</x:f>
        <x:v>0</x:v>
      </x:c>
      <x:c r="AI87" s="180" t="n">
        <x:f>MAX(0,AF87+AG87-AH87)</x:f>
        <x:v>0</x:v>
      </x:c>
      <x:c r="AJ87" s="180" t="n">
        <x:f>MIN(AI87,MAX(0,$G87-SUM(K87,Q87,W87,AC87)))</x:f>
        <x:v>0</x:v>
      </x:c>
      <x:c r="AK87" s="180" t="n">
        <x:f>MAX(0,AI87-AJ87)</x:f>
        <x:v>0</x:v>
      </x:c>
      <x:c r="AL87" s="180" t="n">
        <x:f>AQ86</x:f>
        <x:v>0</x:v>
      </x:c>
      <x:c r="AM87" s="180" t="n">
        <x:f>IF(AL87&lt;=0,0,AL87*IFERROR(INDEX(Inputs!$E$15:$E$24,MATCH(6,Inputs!$L$15:$L$24,0)),0)/12)</x:f>
        <x:v>0</x:v>
      </x:c>
      <x:c r="AN87" s="180" t="n">
        <x:f>MIN(AL87+AM87,IF(AL87&gt;0,IFERROR(INDEX(Inputs!$H$15:$H$24,MATCH(6,Inputs!$L$15:$L$24,0)),0),0))</x:f>
        <x:v>0</x:v>
      </x:c>
      <x:c r="AO87" s="180" t="n">
        <x:f>MAX(0,AL87+AM87-AN87)</x:f>
        <x:v>0</x:v>
      </x:c>
      <x:c r="AP87" s="180" t="n">
        <x:f>MIN(AO87,MAX(0,$G87-SUM(K87,Q87,W87,AC87,AI87)))</x:f>
        <x:v>0</x:v>
      </x:c>
      <x:c r="AQ87" s="180" t="n">
        <x:f>MAX(0,AO87-AP87)</x:f>
        <x:v>0</x:v>
      </x:c>
      <x:c r="AR87" s="180" t="n">
        <x:f>AW86</x:f>
        <x:v>0</x:v>
      </x:c>
      <x:c r="AS87" s="180" t="n">
        <x:f>IF(AR87&lt;=0,0,AR87*IFERROR(INDEX(Inputs!$E$15:$E$24,MATCH(7,Inputs!$L$15:$L$24,0)),0)/12)</x:f>
        <x:v>0</x:v>
      </x:c>
      <x:c r="AT87" s="180" t="n">
        <x:f>MIN(AR87+AS87,IF(AR87&gt;0,IFERROR(INDEX(Inputs!$H$15:$H$24,MATCH(7,Inputs!$L$15:$L$24,0)),0),0))</x:f>
        <x:v>0</x:v>
      </x:c>
      <x:c r="AU87" s="180" t="n">
        <x:f>MAX(0,AR87+AS87-AT87)</x:f>
        <x:v>0</x:v>
      </x:c>
      <x:c r="AV87" s="180" t="n">
        <x:f>MIN(AU87,MAX(0,$G87-SUM(K87,Q87,W87,AC87,AI87,AO87)))</x:f>
        <x:v>0</x:v>
      </x:c>
      <x:c r="AW87" s="180" t="n">
        <x:f>MAX(0,AU87-AV87)</x:f>
        <x:v>0</x:v>
      </x:c>
      <x:c r="AX87" s="180" t="n">
        <x:f>BC86</x:f>
        <x:v>0</x:v>
      </x:c>
      <x:c r="AY87" s="180" t="n">
        <x:f>IF(AX87&lt;=0,0,AX87*IFERROR(INDEX(Inputs!$E$15:$E$24,MATCH(8,Inputs!$L$15:$L$24,0)),0)/12)</x:f>
        <x:v>0</x:v>
      </x:c>
      <x:c r="AZ87" s="180" t="n">
        <x:f>MIN(AX87+AY87,IF(AX87&gt;0,IFERROR(INDEX(Inputs!$H$15:$H$24,MATCH(8,Inputs!$L$15:$L$24,0)),0),0))</x:f>
        <x:v>0</x:v>
      </x:c>
      <x:c r="BA87" s="180" t="n">
        <x:f>MAX(0,AX87+AY87-AZ87)</x:f>
        <x:v>0</x:v>
      </x:c>
      <x:c r="BB87" s="180" t="n">
        <x:f>MIN(BA87,MAX(0,$G87-SUM(K87,Q87,W87,AC87,AI87,AO87,AU87)))</x:f>
        <x:v>0</x:v>
      </x:c>
      <x:c r="BC87" s="180" t="n">
        <x:f>MAX(0,BA87-BB87)</x:f>
        <x:v>0</x:v>
      </x:c>
      <x:c r="BD87" s="180" t="n">
        <x:f>BI86</x:f>
        <x:v>0</x:v>
      </x:c>
      <x:c r="BE87" s="180" t="n">
        <x:f>IF(BD87&lt;=0,0,BD87*IFERROR(INDEX(Inputs!$E$15:$E$24,MATCH(9,Inputs!$L$15:$L$24,0)),0)/12)</x:f>
        <x:v>0</x:v>
      </x:c>
      <x:c r="BF87" s="180" t="n">
        <x:f>MIN(BD87+BE87,IF(BD87&gt;0,IFERROR(INDEX(Inputs!$H$15:$H$24,MATCH(9,Inputs!$L$15:$L$24,0)),0),0))</x:f>
        <x:v>0</x:v>
      </x:c>
      <x:c r="BG87" s="180" t="n">
        <x:f>MAX(0,BD87+BE87-BF87)</x:f>
        <x:v>0</x:v>
      </x:c>
      <x:c r="BH87" s="180" t="n">
        <x:f>MIN(BG87,MAX(0,$G87-SUM(K87,Q87,W87,AC87,AI87,AO87,AU87,BA87)))</x:f>
        <x:v>0</x:v>
      </x:c>
      <x:c r="BI87" s="180" t="n">
        <x:f>MAX(0,BG87-BH87)</x:f>
        <x:v>0</x:v>
      </x:c>
      <x:c r="BJ87" s="180" t="n">
        <x:f>BO86</x:f>
        <x:v>0</x:v>
      </x:c>
      <x:c r="BK87" s="180" t="n">
        <x:f>IF(BJ87&lt;=0,0,BJ87*IFERROR(INDEX(Inputs!$E$15:$E$24,MATCH(10,Inputs!$L$15:$L$24,0)),0)/12)</x:f>
        <x:v>0</x:v>
      </x:c>
      <x:c r="BL87" s="180" t="n">
        <x:f>MIN(BJ87+BK87,IF(BJ87&gt;0,IFERROR(INDEX(Inputs!$H$15:$H$24,MATCH(10,Inputs!$L$15:$L$24,0)),0),0))</x:f>
        <x:v>0</x:v>
      </x:c>
      <x:c r="BM87" s="180" t="n">
        <x:f>MAX(0,BJ87+BK87-BL87)</x:f>
        <x:v>0</x:v>
      </x:c>
      <x:c r="BN87" s="180" t="n">
        <x:f>MIN(BM87,MAX(0,$G87-SUM(K87,Q87,W87,AC87,AI87,AO87,AU87,BA87,BG87)))</x:f>
        <x:v>0</x:v>
      </x:c>
      <x:c r="BO87" s="192" t="n">
        <x:f>MAX(0,BM87-BN87)</x:f>
        <x:v>0</x:v>
      </x:c>
    </x:row>
    <x:row r="88">
      <x:c r="A88" s="191" t="n">
        <x:f>81</x:f>
        <x:v>81</x:v>
      </x:c>
      <x:c r="B88" s="178" t="n">
        <x:f>EDATE(Inputs!$B$4,A88-1)</x:f>
        <x:v>48653</x:v>
      </x:c>
      <x:c r="C88" s="182" t="n">
        <x:f>SUM(H88,N88,T88,Z88,AF88,AL88,AR88,AX88,BD88,BJ88)</x:f>
        <x:v>0</x:v>
      </x:c>
      <x:c r="D88" s="182" t="n">
        <x:f>SUM(I88,O88,U88,AA88,AG88,AM88,AS88,AY88,BE88,BK88)</x:f>
        <x:v>0</x:v>
      </x:c>
      <x:c r="E88" s="182" t="n">
        <x:f>SUM(J88,P88,V88,AB88,AH88,AN88,AT88,AZ88,BF88,BL88)+SUM(L88,R88,X88,AD88,AJ88,AP88,AV88,BB88,BH88,BN88)</x:f>
        <x:v>0</x:v>
      </x:c>
      <x:c r="F88" s="182" t="n">
        <x:f>SUM(M88,S88,Y88,AE88,AK88,AQ88,AW88,BC88,BI88,BO88)</x:f>
        <x:v>0</x:v>
      </x:c>
      <x:c r="G88" s="182" t="n">
        <x:f>MAX(0,Inputs!$B$12-SUM(J88,P88,V88,AB88,AH88,AN88,AT88,AZ88,BF88,BL88))</x:f>
        <x:v>1150</x:v>
      </x:c>
      <x:c r="H88" s="180" t="n">
        <x:f>M87</x:f>
        <x:v>0</x:v>
      </x:c>
      <x:c r="I88" s="180" t="n">
        <x:f>IF(H88&lt;=0,0,H88*IFERROR(INDEX(Inputs!$E$15:$E$24,MATCH(1,Inputs!$L$15:$L$24,0)),0)/12)</x:f>
        <x:v>0</x:v>
      </x:c>
      <x:c r="J88" s="180" t="n">
        <x:f>MIN(H88+I88,IF(H88&gt;0,IFERROR(INDEX(Inputs!$H$15:$H$24,MATCH(1,Inputs!$L$15:$L$24,0)),0),0))</x:f>
        <x:v>0</x:v>
      </x:c>
      <x:c r="K88" s="180" t="n">
        <x:f>MAX(0,H88+I88-J88)</x:f>
        <x:v>0</x:v>
      </x:c>
      <x:c r="L88" s="180" t="n">
        <x:f>MIN(K88,MAX(0,$G88-0))</x:f>
        <x:v>0</x:v>
      </x:c>
      <x:c r="M88" s="180" t="n">
        <x:f>MAX(0,K88-L88)</x:f>
        <x:v>0</x:v>
      </x:c>
      <x:c r="N88" s="180" t="n">
        <x:f>S87</x:f>
        <x:v>0</x:v>
      </x:c>
      <x:c r="O88" s="180" t="n">
        <x:f>IF(N88&lt;=0,0,N88*IFERROR(INDEX(Inputs!$E$15:$E$24,MATCH(2,Inputs!$L$15:$L$24,0)),0)/12)</x:f>
        <x:v>0</x:v>
      </x:c>
      <x:c r="P88" s="180" t="n">
        <x:f>MIN(N88+O88,IF(N88&gt;0,IFERROR(INDEX(Inputs!$H$15:$H$24,MATCH(2,Inputs!$L$15:$L$24,0)),0),0))</x:f>
        <x:v>0</x:v>
      </x:c>
      <x:c r="Q88" s="180" t="n">
        <x:f>MAX(0,N88+O88-P88)</x:f>
        <x:v>0</x:v>
      </x:c>
      <x:c r="R88" s="180" t="n">
        <x:f>MIN(Q88,MAX(0,$G88-SUM(K88)))</x:f>
        <x:v>0</x:v>
      </x:c>
      <x:c r="S88" s="180" t="n">
        <x:f>MAX(0,Q88-R88)</x:f>
        <x:v>0</x:v>
      </x:c>
      <x:c r="T88" s="180" t="n">
        <x:f>Y87</x:f>
        <x:v>0</x:v>
      </x:c>
      <x:c r="U88" s="180" t="n">
        <x:f>IF(T88&lt;=0,0,T88*IFERROR(INDEX(Inputs!$E$15:$E$24,MATCH(3,Inputs!$L$15:$L$24,0)),0)/12)</x:f>
        <x:v>0</x:v>
      </x:c>
      <x:c r="V88" s="180" t="n">
        <x:f>MIN(T88+U88,IF(T88&gt;0,IFERROR(INDEX(Inputs!$H$15:$H$24,MATCH(3,Inputs!$L$15:$L$24,0)),0),0))</x:f>
        <x:v>0</x:v>
      </x:c>
      <x:c r="W88" s="180" t="n">
        <x:f>MAX(0,T88+U88-V88)</x:f>
        <x:v>0</x:v>
      </x:c>
      <x:c r="X88" s="180" t="n">
        <x:f>MIN(W88,MAX(0,$G88-SUM(K88,Q88)))</x:f>
        <x:v>0</x:v>
      </x:c>
      <x:c r="Y88" s="180" t="n">
        <x:f>MAX(0,W88-X88)</x:f>
        <x:v>0</x:v>
      </x:c>
      <x:c r="Z88" s="180" t="n">
        <x:f>AE87</x:f>
        <x:v>0</x:v>
      </x:c>
      <x:c r="AA88" s="180" t="n">
        <x:f>IF(Z88&lt;=0,0,Z88*IFERROR(INDEX(Inputs!$E$15:$E$24,MATCH(4,Inputs!$L$15:$L$24,0)),0)/12)</x:f>
        <x:v>0</x:v>
      </x:c>
      <x:c r="AB88" s="180" t="n">
        <x:f>MIN(Z88+AA88,IF(Z88&gt;0,IFERROR(INDEX(Inputs!$H$15:$H$24,MATCH(4,Inputs!$L$15:$L$24,0)),0),0))</x:f>
        <x:v>0</x:v>
      </x:c>
      <x:c r="AC88" s="180" t="n">
        <x:f>MAX(0,Z88+AA88-AB88)</x:f>
        <x:v>0</x:v>
      </x:c>
      <x:c r="AD88" s="180" t="n">
        <x:f>MIN(AC88,MAX(0,$G88-SUM(K88,Q88,W88)))</x:f>
        <x:v>0</x:v>
      </x:c>
      <x:c r="AE88" s="180" t="n">
        <x:f>MAX(0,AC88-AD88)</x:f>
        <x:v>0</x:v>
      </x:c>
      <x:c r="AF88" s="180" t="n">
        <x:f>AK87</x:f>
        <x:v>0</x:v>
      </x:c>
      <x:c r="AG88" s="180" t="n">
        <x:f>IF(AF88&lt;=0,0,AF88*IFERROR(INDEX(Inputs!$E$15:$E$24,MATCH(5,Inputs!$L$15:$L$24,0)),0)/12)</x:f>
        <x:v>0</x:v>
      </x:c>
      <x:c r="AH88" s="180" t="n">
        <x:f>MIN(AF88+AG88,IF(AF88&gt;0,IFERROR(INDEX(Inputs!$H$15:$H$24,MATCH(5,Inputs!$L$15:$L$24,0)),0),0))</x:f>
        <x:v>0</x:v>
      </x:c>
      <x:c r="AI88" s="180" t="n">
        <x:f>MAX(0,AF88+AG88-AH88)</x:f>
        <x:v>0</x:v>
      </x:c>
      <x:c r="AJ88" s="180" t="n">
        <x:f>MIN(AI88,MAX(0,$G88-SUM(K88,Q88,W88,AC88)))</x:f>
        <x:v>0</x:v>
      </x:c>
      <x:c r="AK88" s="180" t="n">
        <x:f>MAX(0,AI88-AJ88)</x:f>
        <x:v>0</x:v>
      </x:c>
      <x:c r="AL88" s="180" t="n">
        <x:f>AQ87</x:f>
        <x:v>0</x:v>
      </x:c>
      <x:c r="AM88" s="180" t="n">
        <x:f>IF(AL88&lt;=0,0,AL88*IFERROR(INDEX(Inputs!$E$15:$E$24,MATCH(6,Inputs!$L$15:$L$24,0)),0)/12)</x:f>
        <x:v>0</x:v>
      </x:c>
      <x:c r="AN88" s="180" t="n">
        <x:f>MIN(AL88+AM88,IF(AL88&gt;0,IFERROR(INDEX(Inputs!$H$15:$H$24,MATCH(6,Inputs!$L$15:$L$24,0)),0),0))</x:f>
        <x:v>0</x:v>
      </x:c>
      <x:c r="AO88" s="180" t="n">
        <x:f>MAX(0,AL88+AM88-AN88)</x:f>
        <x:v>0</x:v>
      </x:c>
      <x:c r="AP88" s="180" t="n">
        <x:f>MIN(AO88,MAX(0,$G88-SUM(K88,Q88,W88,AC88,AI88)))</x:f>
        <x:v>0</x:v>
      </x:c>
      <x:c r="AQ88" s="180" t="n">
        <x:f>MAX(0,AO88-AP88)</x:f>
        <x:v>0</x:v>
      </x:c>
      <x:c r="AR88" s="180" t="n">
        <x:f>AW87</x:f>
        <x:v>0</x:v>
      </x:c>
      <x:c r="AS88" s="180" t="n">
        <x:f>IF(AR88&lt;=0,0,AR88*IFERROR(INDEX(Inputs!$E$15:$E$24,MATCH(7,Inputs!$L$15:$L$24,0)),0)/12)</x:f>
        <x:v>0</x:v>
      </x:c>
      <x:c r="AT88" s="180" t="n">
        <x:f>MIN(AR88+AS88,IF(AR88&gt;0,IFERROR(INDEX(Inputs!$H$15:$H$24,MATCH(7,Inputs!$L$15:$L$24,0)),0),0))</x:f>
        <x:v>0</x:v>
      </x:c>
      <x:c r="AU88" s="180" t="n">
        <x:f>MAX(0,AR88+AS88-AT88)</x:f>
        <x:v>0</x:v>
      </x:c>
      <x:c r="AV88" s="180" t="n">
        <x:f>MIN(AU88,MAX(0,$G88-SUM(K88,Q88,W88,AC88,AI88,AO88)))</x:f>
        <x:v>0</x:v>
      </x:c>
      <x:c r="AW88" s="180" t="n">
        <x:f>MAX(0,AU88-AV88)</x:f>
        <x:v>0</x:v>
      </x:c>
      <x:c r="AX88" s="180" t="n">
        <x:f>BC87</x:f>
        <x:v>0</x:v>
      </x:c>
      <x:c r="AY88" s="180" t="n">
        <x:f>IF(AX88&lt;=0,0,AX88*IFERROR(INDEX(Inputs!$E$15:$E$24,MATCH(8,Inputs!$L$15:$L$24,0)),0)/12)</x:f>
        <x:v>0</x:v>
      </x:c>
      <x:c r="AZ88" s="180" t="n">
        <x:f>MIN(AX88+AY88,IF(AX88&gt;0,IFERROR(INDEX(Inputs!$H$15:$H$24,MATCH(8,Inputs!$L$15:$L$24,0)),0),0))</x:f>
        <x:v>0</x:v>
      </x:c>
      <x:c r="BA88" s="180" t="n">
        <x:f>MAX(0,AX88+AY88-AZ88)</x:f>
        <x:v>0</x:v>
      </x:c>
      <x:c r="BB88" s="180" t="n">
        <x:f>MIN(BA88,MAX(0,$G88-SUM(K88,Q88,W88,AC88,AI88,AO88,AU88)))</x:f>
        <x:v>0</x:v>
      </x:c>
      <x:c r="BC88" s="180" t="n">
        <x:f>MAX(0,BA88-BB88)</x:f>
        <x:v>0</x:v>
      </x:c>
      <x:c r="BD88" s="180" t="n">
        <x:f>BI87</x:f>
        <x:v>0</x:v>
      </x:c>
      <x:c r="BE88" s="180" t="n">
        <x:f>IF(BD88&lt;=0,0,BD88*IFERROR(INDEX(Inputs!$E$15:$E$24,MATCH(9,Inputs!$L$15:$L$24,0)),0)/12)</x:f>
        <x:v>0</x:v>
      </x:c>
      <x:c r="BF88" s="180" t="n">
        <x:f>MIN(BD88+BE88,IF(BD88&gt;0,IFERROR(INDEX(Inputs!$H$15:$H$24,MATCH(9,Inputs!$L$15:$L$24,0)),0),0))</x:f>
        <x:v>0</x:v>
      </x:c>
      <x:c r="BG88" s="180" t="n">
        <x:f>MAX(0,BD88+BE88-BF88)</x:f>
        <x:v>0</x:v>
      </x:c>
      <x:c r="BH88" s="180" t="n">
        <x:f>MIN(BG88,MAX(0,$G88-SUM(K88,Q88,W88,AC88,AI88,AO88,AU88,BA88)))</x:f>
        <x:v>0</x:v>
      </x:c>
      <x:c r="BI88" s="180" t="n">
        <x:f>MAX(0,BG88-BH88)</x:f>
        <x:v>0</x:v>
      </x:c>
      <x:c r="BJ88" s="180" t="n">
        <x:f>BO87</x:f>
        <x:v>0</x:v>
      </x:c>
      <x:c r="BK88" s="180" t="n">
        <x:f>IF(BJ88&lt;=0,0,BJ88*IFERROR(INDEX(Inputs!$E$15:$E$24,MATCH(10,Inputs!$L$15:$L$24,0)),0)/12)</x:f>
        <x:v>0</x:v>
      </x:c>
      <x:c r="BL88" s="180" t="n">
        <x:f>MIN(BJ88+BK88,IF(BJ88&gt;0,IFERROR(INDEX(Inputs!$H$15:$H$24,MATCH(10,Inputs!$L$15:$L$24,0)),0),0))</x:f>
        <x:v>0</x:v>
      </x:c>
      <x:c r="BM88" s="180" t="n">
        <x:f>MAX(0,BJ88+BK88-BL88)</x:f>
        <x:v>0</x:v>
      </x:c>
      <x:c r="BN88" s="180" t="n">
        <x:f>MIN(BM88,MAX(0,$G88-SUM(K88,Q88,W88,AC88,AI88,AO88,AU88,BA88,BG88)))</x:f>
        <x:v>0</x:v>
      </x:c>
      <x:c r="BO88" s="192" t="n">
        <x:f>MAX(0,BM88-BN88)</x:f>
        <x:v>0</x:v>
      </x:c>
    </x:row>
    <x:row r="89">
      <x:c r="A89" s="191" t="n">
        <x:f>82</x:f>
        <x:v>82</x:v>
      </x:c>
      <x:c r="B89" s="178" t="n">
        <x:f>EDATE(Inputs!$B$4,A89-1)</x:f>
        <x:v>48684</x:v>
      </x:c>
      <x:c r="C89" s="182" t="n">
        <x:f>SUM(H89,N89,T89,Z89,AF89,AL89,AR89,AX89,BD89,BJ89)</x:f>
        <x:v>0</x:v>
      </x:c>
      <x:c r="D89" s="182" t="n">
        <x:f>SUM(I89,O89,U89,AA89,AG89,AM89,AS89,AY89,BE89,BK89)</x:f>
        <x:v>0</x:v>
      </x:c>
      <x:c r="E89" s="182" t="n">
        <x:f>SUM(J89,P89,V89,AB89,AH89,AN89,AT89,AZ89,BF89,BL89)+SUM(L89,R89,X89,AD89,AJ89,AP89,AV89,BB89,BH89,BN89)</x:f>
        <x:v>0</x:v>
      </x:c>
      <x:c r="F89" s="182" t="n">
        <x:f>SUM(M89,S89,Y89,AE89,AK89,AQ89,AW89,BC89,BI89,BO89)</x:f>
        <x:v>0</x:v>
      </x:c>
      <x:c r="G89" s="182" t="n">
        <x:f>MAX(0,Inputs!$B$12-SUM(J89,P89,V89,AB89,AH89,AN89,AT89,AZ89,BF89,BL89))</x:f>
        <x:v>1150</x:v>
      </x:c>
      <x:c r="H89" s="180" t="n">
        <x:f>M88</x:f>
        <x:v>0</x:v>
      </x:c>
      <x:c r="I89" s="180" t="n">
        <x:f>IF(H89&lt;=0,0,H89*IFERROR(INDEX(Inputs!$E$15:$E$24,MATCH(1,Inputs!$L$15:$L$24,0)),0)/12)</x:f>
        <x:v>0</x:v>
      </x:c>
      <x:c r="J89" s="180" t="n">
        <x:f>MIN(H89+I89,IF(H89&gt;0,IFERROR(INDEX(Inputs!$H$15:$H$24,MATCH(1,Inputs!$L$15:$L$24,0)),0),0))</x:f>
        <x:v>0</x:v>
      </x:c>
      <x:c r="K89" s="180" t="n">
        <x:f>MAX(0,H89+I89-J89)</x:f>
        <x:v>0</x:v>
      </x:c>
      <x:c r="L89" s="180" t="n">
        <x:f>MIN(K89,MAX(0,$G89-0))</x:f>
        <x:v>0</x:v>
      </x:c>
      <x:c r="M89" s="180" t="n">
        <x:f>MAX(0,K89-L89)</x:f>
        <x:v>0</x:v>
      </x:c>
      <x:c r="N89" s="180" t="n">
        <x:f>S88</x:f>
        <x:v>0</x:v>
      </x:c>
      <x:c r="O89" s="180" t="n">
        <x:f>IF(N89&lt;=0,0,N89*IFERROR(INDEX(Inputs!$E$15:$E$24,MATCH(2,Inputs!$L$15:$L$24,0)),0)/12)</x:f>
        <x:v>0</x:v>
      </x:c>
      <x:c r="P89" s="180" t="n">
        <x:f>MIN(N89+O89,IF(N89&gt;0,IFERROR(INDEX(Inputs!$H$15:$H$24,MATCH(2,Inputs!$L$15:$L$24,0)),0),0))</x:f>
        <x:v>0</x:v>
      </x:c>
      <x:c r="Q89" s="180" t="n">
        <x:f>MAX(0,N89+O89-P89)</x:f>
        <x:v>0</x:v>
      </x:c>
      <x:c r="R89" s="180" t="n">
        <x:f>MIN(Q89,MAX(0,$G89-SUM(K89)))</x:f>
        <x:v>0</x:v>
      </x:c>
      <x:c r="S89" s="180" t="n">
        <x:f>MAX(0,Q89-R89)</x:f>
        <x:v>0</x:v>
      </x:c>
      <x:c r="T89" s="180" t="n">
        <x:f>Y88</x:f>
        <x:v>0</x:v>
      </x:c>
      <x:c r="U89" s="180" t="n">
        <x:f>IF(T89&lt;=0,0,T89*IFERROR(INDEX(Inputs!$E$15:$E$24,MATCH(3,Inputs!$L$15:$L$24,0)),0)/12)</x:f>
        <x:v>0</x:v>
      </x:c>
      <x:c r="V89" s="180" t="n">
        <x:f>MIN(T89+U89,IF(T89&gt;0,IFERROR(INDEX(Inputs!$H$15:$H$24,MATCH(3,Inputs!$L$15:$L$24,0)),0),0))</x:f>
        <x:v>0</x:v>
      </x:c>
      <x:c r="W89" s="180" t="n">
        <x:f>MAX(0,T89+U89-V89)</x:f>
        <x:v>0</x:v>
      </x:c>
      <x:c r="X89" s="180" t="n">
        <x:f>MIN(W89,MAX(0,$G89-SUM(K89,Q89)))</x:f>
        <x:v>0</x:v>
      </x:c>
      <x:c r="Y89" s="180" t="n">
        <x:f>MAX(0,W89-X89)</x:f>
        <x:v>0</x:v>
      </x:c>
      <x:c r="Z89" s="180" t="n">
        <x:f>AE88</x:f>
        <x:v>0</x:v>
      </x:c>
      <x:c r="AA89" s="180" t="n">
        <x:f>IF(Z89&lt;=0,0,Z89*IFERROR(INDEX(Inputs!$E$15:$E$24,MATCH(4,Inputs!$L$15:$L$24,0)),0)/12)</x:f>
        <x:v>0</x:v>
      </x:c>
      <x:c r="AB89" s="180" t="n">
        <x:f>MIN(Z89+AA89,IF(Z89&gt;0,IFERROR(INDEX(Inputs!$H$15:$H$24,MATCH(4,Inputs!$L$15:$L$24,0)),0),0))</x:f>
        <x:v>0</x:v>
      </x:c>
      <x:c r="AC89" s="180" t="n">
        <x:f>MAX(0,Z89+AA89-AB89)</x:f>
        <x:v>0</x:v>
      </x:c>
      <x:c r="AD89" s="180" t="n">
        <x:f>MIN(AC89,MAX(0,$G89-SUM(K89,Q89,W89)))</x:f>
        <x:v>0</x:v>
      </x:c>
      <x:c r="AE89" s="180" t="n">
        <x:f>MAX(0,AC89-AD89)</x:f>
        <x:v>0</x:v>
      </x:c>
      <x:c r="AF89" s="180" t="n">
        <x:f>AK88</x:f>
        <x:v>0</x:v>
      </x:c>
      <x:c r="AG89" s="180" t="n">
        <x:f>IF(AF89&lt;=0,0,AF89*IFERROR(INDEX(Inputs!$E$15:$E$24,MATCH(5,Inputs!$L$15:$L$24,0)),0)/12)</x:f>
        <x:v>0</x:v>
      </x:c>
      <x:c r="AH89" s="180" t="n">
        <x:f>MIN(AF89+AG89,IF(AF89&gt;0,IFERROR(INDEX(Inputs!$H$15:$H$24,MATCH(5,Inputs!$L$15:$L$24,0)),0),0))</x:f>
        <x:v>0</x:v>
      </x:c>
      <x:c r="AI89" s="180" t="n">
        <x:f>MAX(0,AF89+AG89-AH89)</x:f>
        <x:v>0</x:v>
      </x:c>
      <x:c r="AJ89" s="180" t="n">
        <x:f>MIN(AI89,MAX(0,$G89-SUM(K89,Q89,W89,AC89)))</x:f>
        <x:v>0</x:v>
      </x:c>
      <x:c r="AK89" s="180" t="n">
        <x:f>MAX(0,AI89-AJ89)</x:f>
        <x:v>0</x:v>
      </x:c>
      <x:c r="AL89" s="180" t="n">
        <x:f>AQ88</x:f>
        <x:v>0</x:v>
      </x:c>
      <x:c r="AM89" s="180" t="n">
        <x:f>IF(AL89&lt;=0,0,AL89*IFERROR(INDEX(Inputs!$E$15:$E$24,MATCH(6,Inputs!$L$15:$L$24,0)),0)/12)</x:f>
        <x:v>0</x:v>
      </x:c>
      <x:c r="AN89" s="180" t="n">
        <x:f>MIN(AL89+AM89,IF(AL89&gt;0,IFERROR(INDEX(Inputs!$H$15:$H$24,MATCH(6,Inputs!$L$15:$L$24,0)),0),0))</x:f>
        <x:v>0</x:v>
      </x:c>
      <x:c r="AO89" s="180" t="n">
        <x:f>MAX(0,AL89+AM89-AN89)</x:f>
        <x:v>0</x:v>
      </x:c>
      <x:c r="AP89" s="180" t="n">
        <x:f>MIN(AO89,MAX(0,$G89-SUM(K89,Q89,W89,AC89,AI89)))</x:f>
        <x:v>0</x:v>
      </x:c>
      <x:c r="AQ89" s="180" t="n">
        <x:f>MAX(0,AO89-AP89)</x:f>
        <x:v>0</x:v>
      </x:c>
      <x:c r="AR89" s="180" t="n">
        <x:f>AW88</x:f>
        <x:v>0</x:v>
      </x:c>
      <x:c r="AS89" s="180" t="n">
        <x:f>IF(AR89&lt;=0,0,AR89*IFERROR(INDEX(Inputs!$E$15:$E$24,MATCH(7,Inputs!$L$15:$L$24,0)),0)/12)</x:f>
        <x:v>0</x:v>
      </x:c>
      <x:c r="AT89" s="180" t="n">
        <x:f>MIN(AR89+AS89,IF(AR89&gt;0,IFERROR(INDEX(Inputs!$H$15:$H$24,MATCH(7,Inputs!$L$15:$L$24,0)),0),0))</x:f>
        <x:v>0</x:v>
      </x:c>
      <x:c r="AU89" s="180" t="n">
        <x:f>MAX(0,AR89+AS89-AT89)</x:f>
        <x:v>0</x:v>
      </x:c>
      <x:c r="AV89" s="180" t="n">
        <x:f>MIN(AU89,MAX(0,$G89-SUM(K89,Q89,W89,AC89,AI89,AO89)))</x:f>
        <x:v>0</x:v>
      </x:c>
      <x:c r="AW89" s="180" t="n">
        <x:f>MAX(0,AU89-AV89)</x:f>
        <x:v>0</x:v>
      </x:c>
      <x:c r="AX89" s="180" t="n">
        <x:f>BC88</x:f>
        <x:v>0</x:v>
      </x:c>
      <x:c r="AY89" s="180" t="n">
        <x:f>IF(AX89&lt;=0,0,AX89*IFERROR(INDEX(Inputs!$E$15:$E$24,MATCH(8,Inputs!$L$15:$L$24,0)),0)/12)</x:f>
        <x:v>0</x:v>
      </x:c>
      <x:c r="AZ89" s="180" t="n">
        <x:f>MIN(AX89+AY89,IF(AX89&gt;0,IFERROR(INDEX(Inputs!$H$15:$H$24,MATCH(8,Inputs!$L$15:$L$24,0)),0),0))</x:f>
        <x:v>0</x:v>
      </x:c>
      <x:c r="BA89" s="180" t="n">
        <x:f>MAX(0,AX89+AY89-AZ89)</x:f>
        <x:v>0</x:v>
      </x:c>
      <x:c r="BB89" s="180" t="n">
        <x:f>MIN(BA89,MAX(0,$G89-SUM(K89,Q89,W89,AC89,AI89,AO89,AU89)))</x:f>
        <x:v>0</x:v>
      </x:c>
      <x:c r="BC89" s="180" t="n">
        <x:f>MAX(0,BA89-BB89)</x:f>
        <x:v>0</x:v>
      </x:c>
      <x:c r="BD89" s="180" t="n">
        <x:f>BI88</x:f>
        <x:v>0</x:v>
      </x:c>
      <x:c r="BE89" s="180" t="n">
        <x:f>IF(BD89&lt;=0,0,BD89*IFERROR(INDEX(Inputs!$E$15:$E$24,MATCH(9,Inputs!$L$15:$L$24,0)),0)/12)</x:f>
        <x:v>0</x:v>
      </x:c>
      <x:c r="BF89" s="180" t="n">
        <x:f>MIN(BD89+BE89,IF(BD89&gt;0,IFERROR(INDEX(Inputs!$H$15:$H$24,MATCH(9,Inputs!$L$15:$L$24,0)),0),0))</x:f>
        <x:v>0</x:v>
      </x:c>
      <x:c r="BG89" s="180" t="n">
        <x:f>MAX(0,BD89+BE89-BF89)</x:f>
        <x:v>0</x:v>
      </x:c>
      <x:c r="BH89" s="180" t="n">
        <x:f>MIN(BG89,MAX(0,$G89-SUM(K89,Q89,W89,AC89,AI89,AO89,AU89,BA89)))</x:f>
        <x:v>0</x:v>
      </x:c>
      <x:c r="BI89" s="180" t="n">
        <x:f>MAX(0,BG89-BH89)</x:f>
        <x:v>0</x:v>
      </x:c>
      <x:c r="BJ89" s="180" t="n">
        <x:f>BO88</x:f>
        <x:v>0</x:v>
      </x:c>
      <x:c r="BK89" s="180" t="n">
        <x:f>IF(BJ89&lt;=0,0,BJ89*IFERROR(INDEX(Inputs!$E$15:$E$24,MATCH(10,Inputs!$L$15:$L$24,0)),0)/12)</x:f>
        <x:v>0</x:v>
      </x:c>
      <x:c r="BL89" s="180" t="n">
        <x:f>MIN(BJ89+BK89,IF(BJ89&gt;0,IFERROR(INDEX(Inputs!$H$15:$H$24,MATCH(10,Inputs!$L$15:$L$24,0)),0),0))</x:f>
        <x:v>0</x:v>
      </x:c>
      <x:c r="BM89" s="180" t="n">
        <x:f>MAX(0,BJ89+BK89-BL89)</x:f>
        <x:v>0</x:v>
      </x:c>
      <x:c r="BN89" s="180" t="n">
        <x:f>MIN(BM89,MAX(0,$G89-SUM(K89,Q89,W89,AC89,AI89,AO89,AU89,BA89,BG89)))</x:f>
        <x:v>0</x:v>
      </x:c>
      <x:c r="BO89" s="192" t="n">
        <x:f>MAX(0,BM89-BN89)</x:f>
        <x:v>0</x:v>
      </x:c>
    </x:row>
    <x:row r="90">
      <x:c r="A90" s="191" t="n">
        <x:f>83</x:f>
        <x:v>83</x:v>
      </x:c>
      <x:c r="B90" s="178" t="n">
        <x:f>EDATE(Inputs!$B$4,A90-1)</x:f>
        <x:v>48714</x:v>
      </x:c>
      <x:c r="C90" s="182" t="n">
        <x:f>SUM(H90,N90,T90,Z90,AF90,AL90,AR90,AX90,BD90,BJ90)</x:f>
        <x:v>0</x:v>
      </x:c>
      <x:c r="D90" s="182" t="n">
        <x:f>SUM(I90,O90,U90,AA90,AG90,AM90,AS90,AY90,BE90,BK90)</x:f>
        <x:v>0</x:v>
      </x:c>
      <x:c r="E90" s="182" t="n">
        <x:f>SUM(J90,P90,V90,AB90,AH90,AN90,AT90,AZ90,BF90,BL90)+SUM(L90,R90,X90,AD90,AJ90,AP90,AV90,BB90,BH90,BN90)</x:f>
        <x:v>0</x:v>
      </x:c>
      <x:c r="F90" s="182" t="n">
        <x:f>SUM(M90,S90,Y90,AE90,AK90,AQ90,AW90,BC90,BI90,BO90)</x:f>
        <x:v>0</x:v>
      </x:c>
      <x:c r="G90" s="182" t="n">
        <x:f>MAX(0,Inputs!$B$12-SUM(J90,P90,V90,AB90,AH90,AN90,AT90,AZ90,BF90,BL90))</x:f>
        <x:v>1150</x:v>
      </x:c>
      <x:c r="H90" s="180" t="n">
        <x:f>M89</x:f>
        <x:v>0</x:v>
      </x:c>
      <x:c r="I90" s="180" t="n">
        <x:f>IF(H90&lt;=0,0,H90*IFERROR(INDEX(Inputs!$E$15:$E$24,MATCH(1,Inputs!$L$15:$L$24,0)),0)/12)</x:f>
        <x:v>0</x:v>
      </x:c>
      <x:c r="J90" s="180" t="n">
        <x:f>MIN(H90+I90,IF(H90&gt;0,IFERROR(INDEX(Inputs!$H$15:$H$24,MATCH(1,Inputs!$L$15:$L$24,0)),0),0))</x:f>
        <x:v>0</x:v>
      </x:c>
      <x:c r="K90" s="180" t="n">
        <x:f>MAX(0,H90+I90-J90)</x:f>
        <x:v>0</x:v>
      </x:c>
      <x:c r="L90" s="180" t="n">
        <x:f>MIN(K90,MAX(0,$G90-0))</x:f>
        <x:v>0</x:v>
      </x:c>
      <x:c r="M90" s="180" t="n">
        <x:f>MAX(0,K90-L90)</x:f>
        <x:v>0</x:v>
      </x:c>
      <x:c r="N90" s="180" t="n">
        <x:f>S89</x:f>
        <x:v>0</x:v>
      </x:c>
      <x:c r="O90" s="180" t="n">
        <x:f>IF(N90&lt;=0,0,N90*IFERROR(INDEX(Inputs!$E$15:$E$24,MATCH(2,Inputs!$L$15:$L$24,0)),0)/12)</x:f>
        <x:v>0</x:v>
      </x:c>
      <x:c r="P90" s="180" t="n">
        <x:f>MIN(N90+O90,IF(N90&gt;0,IFERROR(INDEX(Inputs!$H$15:$H$24,MATCH(2,Inputs!$L$15:$L$24,0)),0),0))</x:f>
        <x:v>0</x:v>
      </x:c>
      <x:c r="Q90" s="180" t="n">
        <x:f>MAX(0,N90+O90-P90)</x:f>
        <x:v>0</x:v>
      </x:c>
      <x:c r="R90" s="180" t="n">
        <x:f>MIN(Q90,MAX(0,$G90-SUM(K90)))</x:f>
        <x:v>0</x:v>
      </x:c>
      <x:c r="S90" s="180" t="n">
        <x:f>MAX(0,Q90-R90)</x:f>
        <x:v>0</x:v>
      </x:c>
      <x:c r="T90" s="180" t="n">
        <x:f>Y89</x:f>
        <x:v>0</x:v>
      </x:c>
      <x:c r="U90" s="180" t="n">
        <x:f>IF(T90&lt;=0,0,T90*IFERROR(INDEX(Inputs!$E$15:$E$24,MATCH(3,Inputs!$L$15:$L$24,0)),0)/12)</x:f>
        <x:v>0</x:v>
      </x:c>
      <x:c r="V90" s="180" t="n">
        <x:f>MIN(T90+U90,IF(T90&gt;0,IFERROR(INDEX(Inputs!$H$15:$H$24,MATCH(3,Inputs!$L$15:$L$24,0)),0),0))</x:f>
        <x:v>0</x:v>
      </x:c>
      <x:c r="W90" s="180" t="n">
        <x:f>MAX(0,T90+U90-V90)</x:f>
        <x:v>0</x:v>
      </x:c>
      <x:c r="X90" s="180" t="n">
        <x:f>MIN(W90,MAX(0,$G90-SUM(K90,Q90)))</x:f>
        <x:v>0</x:v>
      </x:c>
      <x:c r="Y90" s="180" t="n">
        <x:f>MAX(0,W90-X90)</x:f>
        <x:v>0</x:v>
      </x:c>
      <x:c r="Z90" s="180" t="n">
        <x:f>AE89</x:f>
        <x:v>0</x:v>
      </x:c>
      <x:c r="AA90" s="180" t="n">
        <x:f>IF(Z90&lt;=0,0,Z90*IFERROR(INDEX(Inputs!$E$15:$E$24,MATCH(4,Inputs!$L$15:$L$24,0)),0)/12)</x:f>
        <x:v>0</x:v>
      </x:c>
      <x:c r="AB90" s="180" t="n">
        <x:f>MIN(Z90+AA90,IF(Z90&gt;0,IFERROR(INDEX(Inputs!$H$15:$H$24,MATCH(4,Inputs!$L$15:$L$24,0)),0),0))</x:f>
        <x:v>0</x:v>
      </x:c>
      <x:c r="AC90" s="180" t="n">
        <x:f>MAX(0,Z90+AA90-AB90)</x:f>
        <x:v>0</x:v>
      </x:c>
      <x:c r="AD90" s="180" t="n">
        <x:f>MIN(AC90,MAX(0,$G90-SUM(K90,Q90,W90)))</x:f>
        <x:v>0</x:v>
      </x:c>
      <x:c r="AE90" s="180" t="n">
        <x:f>MAX(0,AC90-AD90)</x:f>
        <x:v>0</x:v>
      </x:c>
      <x:c r="AF90" s="180" t="n">
        <x:f>AK89</x:f>
        <x:v>0</x:v>
      </x:c>
      <x:c r="AG90" s="180" t="n">
        <x:f>IF(AF90&lt;=0,0,AF90*IFERROR(INDEX(Inputs!$E$15:$E$24,MATCH(5,Inputs!$L$15:$L$24,0)),0)/12)</x:f>
        <x:v>0</x:v>
      </x:c>
      <x:c r="AH90" s="180" t="n">
        <x:f>MIN(AF90+AG90,IF(AF90&gt;0,IFERROR(INDEX(Inputs!$H$15:$H$24,MATCH(5,Inputs!$L$15:$L$24,0)),0),0))</x:f>
        <x:v>0</x:v>
      </x:c>
      <x:c r="AI90" s="180" t="n">
        <x:f>MAX(0,AF90+AG90-AH90)</x:f>
        <x:v>0</x:v>
      </x:c>
      <x:c r="AJ90" s="180" t="n">
        <x:f>MIN(AI90,MAX(0,$G90-SUM(K90,Q90,W90,AC90)))</x:f>
        <x:v>0</x:v>
      </x:c>
      <x:c r="AK90" s="180" t="n">
        <x:f>MAX(0,AI90-AJ90)</x:f>
        <x:v>0</x:v>
      </x:c>
      <x:c r="AL90" s="180" t="n">
        <x:f>AQ89</x:f>
        <x:v>0</x:v>
      </x:c>
      <x:c r="AM90" s="180" t="n">
        <x:f>IF(AL90&lt;=0,0,AL90*IFERROR(INDEX(Inputs!$E$15:$E$24,MATCH(6,Inputs!$L$15:$L$24,0)),0)/12)</x:f>
        <x:v>0</x:v>
      </x:c>
      <x:c r="AN90" s="180" t="n">
        <x:f>MIN(AL90+AM90,IF(AL90&gt;0,IFERROR(INDEX(Inputs!$H$15:$H$24,MATCH(6,Inputs!$L$15:$L$24,0)),0),0))</x:f>
        <x:v>0</x:v>
      </x:c>
      <x:c r="AO90" s="180" t="n">
        <x:f>MAX(0,AL90+AM90-AN90)</x:f>
        <x:v>0</x:v>
      </x:c>
      <x:c r="AP90" s="180" t="n">
        <x:f>MIN(AO90,MAX(0,$G90-SUM(K90,Q90,W90,AC90,AI90)))</x:f>
        <x:v>0</x:v>
      </x:c>
      <x:c r="AQ90" s="180" t="n">
        <x:f>MAX(0,AO90-AP90)</x:f>
        <x:v>0</x:v>
      </x:c>
      <x:c r="AR90" s="180" t="n">
        <x:f>AW89</x:f>
        <x:v>0</x:v>
      </x:c>
      <x:c r="AS90" s="180" t="n">
        <x:f>IF(AR90&lt;=0,0,AR90*IFERROR(INDEX(Inputs!$E$15:$E$24,MATCH(7,Inputs!$L$15:$L$24,0)),0)/12)</x:f>
        <x:v>0</x:v>
      </x:c>
      <x:c r="AT90" s="180" t="n">
        <x:f>MIN(AR90+AS90,IF(AR90&gt;0,IFERROR(INDEX(Inputs!$H$15:$H$24,MATCH(7,Inputs!$L$15:$L$24,0)),0),0))</x:f>
        <x:v>0</x:v>
      </x:c>
      <x:c r="AU90" s="180" t="n">
        <x:f>MAX(0,AR90+AS90-AT90)</x:f>
        <x:v>0</x:v>
      </x:c>
      <x:c r="AV90" s="180" t="n">
        <x:f>MIN(AU90,MAX(0,$G90-SUM(K90,Q90,W90,AC90,AI90,AO90)))</x:f>
        <x:v>0</x:v>
      </x:c>
      <x:c r="AW90" s="180" t="n">
        <x:f>MAX(0,AU90-AV90)</x:f>
        <x:v>0</x:v>
      </x:c>
      <x:c r="AX90" s="180" t="n">
        <x:f>BC89</x:f>
        <x:v>0</x:v>
      </x:c>
      <x:c r="AY90" s="180" t="n">
        <x:f>IF(AX90&lt;=0,0,AX90*IFERROR(INDEX(Inputs!$E$15:$E$24,MATCH(8,Inputs!$L$15:$L$24,0)),0)/12)</x:f>
        <x:v>0</x:v>
      </x:c>
      <x:c r="AZ90" s="180" t="n">
        <x:f>MIN(AX90+AY90,IF(AX90&gt;0,IFERROR(INDEX(Inputs!$H$15:$H$24,MATCH(8,Inputs!$L$15:$L$24,0)),0),0))</x:f>
        <x:v>0</x:v>
      </x:c>
      <x:c r="BA90" s="180" t="n">
        <x:f>MAX(0,AX90+AY90-AZ90)</x:f>
        <x:v>0</x:v>
      </x:c>
      <x:c r="BB90" s="180" t="n">
        <x:f>MIN(BA90,MAX(0,$G90-SUM(K90,Q90,W90,AC90,AI90,AO90,AU90)))</x:f>
        <x:v>0</x:v>
      </x:c>
      <x:c r="BC90" s="180" t="n">
        <x:f>MAX(0,BA90-BB90)</x:f>
        <x:v>0</x:v>
      </x:c>
      <x:c r="BD90" s="180" t="n">
        <x:f>BI89</x:f>
        <x:v>0</x:v>
      </x:c>
      <x:c r="BE90" s="180" t="n">
        <x:f>IF(BD90&lt;=0,0,BD90*IFERROR(INDEX(Inputs!$E$15:$E$24,MATCH(9,Inputs!$L$15:$L$24,0)),0)/12)</x:f>
        <x:v>0</x:v>
      </x:c>
      <x:c r="BF90" s="180" t="n">
        <x:f>MIN(BD90+BE90,IF(BD90&gt;0,IFERROR(INDEX(Inputs!$H$15:$H$24,MATCH(9,Inputs!$L$15:$L$24,0)),0),0))</x:f>
        <x:v>0</x:v>
      </x:c>
      <x:c r="BG90" s="180" t="n">
        <x:f>MAX(0,BD90+BE90-BF90)</x:f>
        <x:v>0</x:v>
      </x:c>
      <x:c r="BH90" s="180" t="n">
        <x:f>MIN(BG90,MAX(0,$G90-SUM(K90,Q90,W90,AC90,AI90,AO90,AU90,BA90)))</x:f>
        <x:v>0</x:v>
      </x:c>
      <x:c r="BI90" s="180" t="n">
        <x:f>MAX(0,BG90-BH90)</x:f>
        <x:v>0</x:v>
      </x:c>
      <x:c r="BJ90" s="180" t="n">
        <x:f>BO89</x:f>
        <x:v>0</x:v>
      </x:c>
      <x:c r="BK90" s="180" t="n">
        <x:f>IF(BJ90&lt;=0,0,BJ90*IFERROR(INDEX(Inputs!$E$15:$E$24,MATCH(10,Inputs!$L$15:$L$24,0)),0)/12)</x:f>
        <x:v>0</x:v>
      </x:c>
      <x:c r="BL90" s="180" t="n">
        <x:f>MIN(BJ90+BK90,IF(BJ90&gt;0,IFERROR(INDEX(Inputs!$H$15:$H$24,MATCH(10,Inputs!$L$15:$L$24,0)),0),0))</x:f>
        <x:v>0</x:v>
      </x:c>
      <x:c r="BM90" s="180" t="n">
        <x:f>MAX(0,BJ90+BK90-BL90)</x:f>
        <x:v>0</x:v>
      </x:c>
      <x:c r="BN90" s="180" t="n">
        <x:f>MIN(BM90,MAX(0,$G90-SUM(K90,Q90,W90,AC90,AI90,AO90,AU90,BA90,BG90)))</x:f>
        <x:v>0</x:v>
      </x:c>
      <x:c r="BO90" s="192" t="n">
        <x:f>MAX(0,BM90-BN90)</x:f>
        <x:v>0</x:v>
      </x:c>
    </x:row>
    <x:row r="91">
      <x:c r="A91" s="191" t="n">
        <x:f>84</x:f>
        <x:v>84</x:v>
      </x:c>
      <x:c r="B91" s="178" t="n">
        <x:f>EDATE(Inputs!$B$4,A91-1)</x:f>
        <x:v>48745</x:v>
      </x:c>
      <x:c r="C91" s="182" t="n">
        <x:f>SUM(H91,N91,T91,Z91,AF91,AL91,AR91,AX91,BD91,BJ91)</x:f>
        <x:v>0</x:v>
      </x:c>
      <x:c r="D91" s="182" t="n">
        <x:f>SUM(I91,O91,U91,AA91,AG91,AM91,AS91,AY91,BE91,BK91)</x:f>
        <x:v>0</x:v>
      </x:c>
      <x:c r="E91" s="182" t="n">
        <x:f>SUM(J91,P91,V91,AB91,AH91,AN91,AT91,AZ91,BF91,BL91)+SUM(L91,R91,X91,AD91,AJ91,AP91,AV91,BB91,BH91,BN91)</x:f>
        <x:v>0</x:v>
      </x:c>
      <x:c r="F91" s="182" t="n">
        <x:f>SUM(M91,S91,Y91,AE91,AK91,AQ91,AW91,BC91,BI91,BO91)</x:f>
        <x:v>0</x:v>
      </x:c>
      <x:c r="G91" s="182" t="n">
        <x:f>MAX(0,Inputs!$B$12-SUM(J91,P91,V91,AB91,AH91,AN91,AT91,AZ91,BF91,BL91))</x:f>
        <x:v>1150</x:v>
      </x:c>
      <x:c r="H91" s="180" t="n">
        <x:f>M90</x:f>
        <x:v>0</x:v>
      </x:c>
      <x:c r="I91" s="180" t="n">
        <x:f>IF(H91&lt;=0,0,H91*IFERROR(INDEX(Inputs!$E$15:$E$24,MATCH(1,Inputs!$L$15:$L$24,0)),0)/12)</x:f>
        <x:v>0</x:v>
      </x:c>
      <x:c r="J91" s="180" t="n">
        <x:f>MIN(H91+I91,IF(H91&gt;0,IFERROR(INDEX(Inputs!$H$15:$H$24,MATCH(1,Inputs!$L$15:$L$24,0)),0),0))</x:f>
        <x:v>0</x:v>
      </x:c>
      <x:c r="K91" s="180" t="n">
        <x:f>MAX(0,H91+I91-J91)</x:f>
        <x:v>0</x:v>
      </x:c>
      <x:c r="L91" s="180" t="n">
        <x:f>MIN(K91,MAX(0,$G91-0))</x:f>
        <x:v>0</x:v>
      </x:c>
      <x:c r="M91" s="180" t="n">
        <x:f>MAX(0,K91-L91)</x:f>
        <x:v>0</x:v>
      </x:c>
      <x:c r="N91" s="180" t="n">
        <x:f>S90</x:f>
        <x:v>0</x:v>
      </x:c>
      <x:c r="O91" s="180" t="n">
        <x:f>IF(N91&lt;=0,0,N91*IFERROR(INDEX(Inputs!$E$15:$E$24,MATCH(2,Inputs!$L$15:$L$24,0)),0)/12)</x:f>
        <x:v>0</x:v>
      </x:c>
      <x:c r="P91" s="180" t="n">
        <x:f>MIN(N91+O91,IF(N91&gt;0,IFERROR(INDEX(Inputs!$H$15:$H$24,MATCH(2,Inputs!$L$15:$L$24,0)),0),0))</x:f>
        <x:v>0</x:v>
      </x:c>
      <x:c r="Q91" s="180" t="n">
        <x:f>MAX(0,N91+O91-P91)</x:f>
        <x:v>0</x:v>
      </x:c>
      <x:c r="R91" s="180" t="n">
        <x:f>MIN(Q91,MAX(0,$G91-SUM(K91)))</x:f>
        <x:v>0</x:v>
      </x:c>
      <x:c r="S91" s="180" t="n">
        <x:f>MAX(0,Q91-R91)</x:f>
        <x:v>0</x:v>
      </x:c>
      <x:c r="T91" s="180" t="n">
        <x:f>Y90</x:f>
        <x:v>0</x:v>
      </x:c>
      <x:c r="U91" s="180" t="n">
        <x:f>IF(T91&lt;=0,0,T91*IFERROR(INDEX(Inputs!$E$15:$E$24,MATCH(3,Inputs!$L$15:$L$24,0)),0)/12)</x:f>
        <x:v>0</x:v>
      </x:c>
      <x:c r="V91" s="180" t="n">
        <x:f>MIN(T91+U91,IF(T91&gt;0,IFERROR(INDEX(Inputs!$H$15:$H$24,MATCH(3,Inputs!$L$15:$L$24,0)),0),0))</x:f>
        <x:v>0</x:v>
      </x:c>
      <x:c r="W91" s="180" t="n">
        <x:f>MAX(0,T91+U91-V91)</x:f>
        <x:v>0</x:v>
      </x:c>
      <x:c r="X91" s="180" t="n">
        <x:f>MIN(W91,MAX(0,$G91-SUM(K91,Q91)))</x:f>
        <x:v>0</x:v>
      </x:c>
      <x:c r="Y91" s="180" t="n">
        <x:f>MAX(0,W91-X91)</x:f>
        <x:v>0</x:v>
      </x:c>
      <x:c r="Z91" s="180" t="n">
        <x:f>AE90</x:f>
        <x:v>0</x:v>
      </x:c>
      <x:c r="AA91" s="180" t="n">
        <x:f>IF(Z91&lt;=0,0,Z91*IFERROR(INDEX(Inputs!$E$15:$E$24,MATCH(4,Inputs!$L$15:$L$24,0)),0)/12)</x:f>
        <x:v>0</x:v>
      </x:c>
      <x:c r="AB91" s="180" t="n">
        <x:f>MIN(Z91+AA91,IF(Z91&gt;0,IFERROR(INDEX(Inputs!$H$15:$H$24,MATCH(4,Inputs!$L$15:$L$24,0)),0),0))</x:f>
        <x:v>0</x:v>
      </x:c>
      <x:c r="AC91" s="180" t="n">
        <x:f>MAX(0,Z91+AA91-AB91)</x:f>
        <x:v>0</x:v>
      </x:c>
      <x:c r="AD91" s="180" t="n">
        <x:f>MIN(AC91,MAX(0,$G91-SUM(K91,Q91,W91)))</x:f>
        <x:v>0</x:v>
      </x:c>
      <x:c r="AE91" s="180" t="n">
        <x:f>MAX(0,AC91-AD91)</x:f>
        <x:v>0</x:v>
      </x:c>
      <x:c r="AF91" s="180" t="n">
        <x:f>AK90</x:f>
        <x:v>0</x:v>
      </x:c>
      <x:c r="AG91" s="180" t="n">
        <x:f>IF(AF91&lt;=0,0,AF91*IFERROR(INDEX(Inputs!$E$15:$E$24,MATCH(5,Inputs!$L$15:$L$24,0)),0)/12)</x:f>
        <x:v>0</x:v>
      </x:c>
      <x:c r="AH91" s="180" t="n">
        <x:f>MIN(AF91+AG91,IF(AF91&gt;0,IFERROR(INDEX(Inputs!$H$15:$H$24,MATCH(5,Inputs!$L$15:$L$24,0)),0),0))</x:f>
        <x:v>0</x:v>
      </x:c>
      <x:c r="AI91" s="180" t="n">
        <x:f>MAX(0,AF91+AG91-AH91)</x:f>
        <x:v>0</x:v>
      </x:c>
      <x:c r="AJ91" s="180" t="n">
        <x:f>MIN(AI91,MAX(0,$G91-SUM(K91,Q91,W91,AC91)))</x:f>
        <x:v>0</x:v>
      </x:c>
      <x:c r="AK91" s="180" t="n">
        <x:f>MAX(0,AI91-AJ91)</x:f>
        <x:v>0</x:v>
      </x:c>
      <x:c r="AL91" s="180" t="n">
        <x:f>AQ90</x:f>
        <x:v>0</x:v>
      </x:c>
      <x:c r="AM91" s="180" t="n">
        <x:f>IF(AL91&lt;=0,0,AL91*IFERROR(INDEX(Inputs!$E$15:$E$24,MATCH(6,Inputs!$L$15:$L$24,0)),0)/12)</x:f>
        <x:v>0</x:v>
      </x:c>
      <x:c r="AN91" s="180" t="n">
        <x:f>MIN(AL91+AM91,IF(AL91&gt;0,IFERROR(INDEX(Inputs!$H$15:$H$24,MATCH(6,Inputs!$L$15:$L$24,0)),0),0))</x:f>
        <x:v>0</x:v>
      </x:c>
      <x:c r="AO91" s="180" t="n">
        <x:f>MAX(0,AL91+AM91-AN91)</x:f>
        <x:v>0</x:v>
      </x:c>
      <x:c r="AP91" s="180" t="n">
        <x:f>MIN(AO91,MAX(0,$G91-SUM(K91,Q91,W91,AC91,AI91)))</x:f>
        <x:v>0</x:v>
      </x:c>
      <x:c r="AQ91" s="180" t="n">
        <x:f>MAX(0,AO91-AP91)</x:f>
        <x:v>0</x:v>
      </x:c>
      <x:c r="AR91" s="180" t="n">
        <x:f>AW90</x:f>
        <x:v>0</x:v>
      </x:c>
      <x:c r="AS91" s="180" t="n">
        <x:f>IF(AR91&lt;=0,0,AR91*IFERROR(INDEX(Inputs!$E$15:$E$24,MATCH(7,Inputs!$L$15:$L$24,0)),0)/12)</x:f>
        <x:v>0</x:v>
      </x:c>
      <x:c r="AT91" s="180" t="n">
        <x:f>MIN(AR91+AS91,IF(AR91&gt;0,IFERROR(INDEX(Inputs!$H$15:$H$24,MATCH(7,Inputs!$L$15:$L$24,0)),0),0))</x:f>
        <x:v>0</x:v>
      </x:c>
      <x:c r="AU91" s="180" t="n">
        <x:f>MAX(0,AR91+AS91-AT91)</x:f>
        <x:v>0</x:v>
      </x:c>
      <x:c r="AV91" s="180" t="n">
        <x:f>MIN(AU91,MAX(0,$G91-SUM(K91,Q91,W91,AC91,AI91,AO91)))</x:f>
        <x:v>0</x:v>
      </x:c>
      <x:c r="AW91" s="180" t="n">
        <x:f>MAX(0,AU91-AV91)</x:f>
        <x:v>0</x:v>
      </x:c>
      <x:c r="AX91" s="180" t="n">
        <x:f>BC90</x:f>
        <x:v>0</x:v>
      </x:c>
      <x:c r="AY91" s="180" t="n">
        <x:f>IF(AX91&lt;=0,0,AX91*IFERROR(INDEX(Inputs!$E$15:$E$24,MATCH(8,Inputs!$L$15:$L$24,0)),0)/12)</x:f>
        <x:v>0</x:v>
      </x:c>
      <x:c r="AZ91" s="180" t="n">
        <x:f>MIN(AX91+AY91,IF(AX91&gt;0,IFERROR(INDEX(Inputs!$H$15:$H$24,MATCH(8,Inputs!$L$15:$L$24,0)),0),0))</x:f>
        <x:v>0</x:v>
      </x:c>
      <x:c r="BA91" s="180" t="n">
        <x:f>MAX(0,AX91+AY91-AZ91)</x:f>
        <x:v>0</x:v>
      </x:c>
      <x:c r="BB91" s="180" t="n">
        <x:f>MIN(BA91,MAX(0,$G91-SUM(K91,Q91,W91,AC91,AI91,AO91,AU91)))</x:f>
        <x:v>0</x:v>
      </x:c>
      <x:c r="BC91" s="180" t="n">
        <x:f>MAX(0,BA91-BB91)</x:f>
        <x:v>0</x:v>
      </x:c>
      <x:c r="BD91" s="180" t="n">
        <x:f>BI90</x:f>
        <x:v>0</x:v>
      </x:c>
      <x:c r="BE91" s="180" t="n">
        <x:f>IF(BD91&lt;=0,0,BD91*IFERROR(INDEX(Inputs!$E$15:$E$24,MATCH(9,Inputs!$L$15:$L$24,0)),0)/12)</x:f>
        <x:v>0</x:v>
      </x:c>
      <x:c r="BF91" s="180" t="n">
        <x:f>MIN(BD91+BE91,IF(BD91&gt;0,IFERROR(INDEX(Inputs!$H$15:$H$24,MATCH(9,Inputs!$L$15:$L$24,0)),0),0))</x:f>
        <x:v>0</x:v>
      </x:c>
      <x:c r="BG91" s="180" t="n">
        <x:f>MAX(0,BD91+BE91-BF91)</x:f>
        <x:v>0</x:v>
      </x:c>
      <x:c r="BH91" s="180" t="n">
        <x:f>MIN(BG91,MAX(0,$G91-SUM(K91,Q91,W91,AC91,AI91,AO91,AU91,BA91)))</x:f>
        <x:v>0</x:v>
      </x:c>
      <x:c r="BI91" s="180" t="n">
        <x:f>MAX(0,BG91-BH91)</x:f>
        <x:v>0</x:v>
      </x:c>
      <x:c r="BJ91" s="180" t="n">
        <x:f>BO90</x:f>
        <x:v>0</x:v>
      </x:c>
      <x:c r="BK91" s="180" t="n">
        <x:f>IF(BJ91&lt;=0,0,BJ91*IFERROR(INDEX(Inputs!$E$15:$E$24,MATCH(10,Inputs!$L$15:$L$24,0)),0)/12)</x:f>
        <x:v>0</x:v>
      </x:c>
      <x:c r="BL91" s="180" t="n">
        <x:f>MIN(BJ91+BK91,IF(BJ91&gt;0,IFERROR(INDEX(Inputs!$H$15:$H$24,MATCH(10,Inputs!$L$15:$L$24,0)),0),0))</x:f>
        <x:v>0</x:v>
      </x:c>
      <x:c r="BM91" s="180" t="n">
        <x:f>MAX(0,BJ91+BK91-BL91)</x:f>
        <x:v>0</x:v>
      </x:c>
      <x:c r="BN91" s="180" t="n">
        <x:f>MIN(BM91,MAX(0,$G91-SUM(K91,Q91,W91,AC91,AI91,AO91,AU91,BA91,BG91)))</x:f>
        <x:v>0</x:v>
      </x:c>
      <x:c r="BO91" s="192" t="n">
        <x:f>MAX(0,BM91-BN91)</x:f>
        <x:v>0</x:v>
      </x:c>
    </x:row>
    <x:row r="92">
      <x:c r="A92" s="191" t="n">
        <x:f>85</x:f>
        <x:v>85</x:v>
      </x:c>
      <x:c r="B92" s="178" t="n">
        <x:f>EDATE(Inputs!$B$4,A92-1)</x:f>
        <x:v>48775</x:v>
      </x:c>
      <x:c r="C92" s="182" t="n">
        <x:f>SUM(H92,N92,T92,Z92,AF92,AL92,AR92,AX92,BD92,BJ92)</x:f>
        <x:v>0</x:v>
      </x:c>
      <x:c r="D92" s="182" t="n">
        <x:f>SUM(I92,O92,U92,AA92,AG92,AM92,AS92,AY92,BE92,BK92)</x:f>
        <x:v>0</x:v>
      </x:c>
      <x:c r="E92" s="182" t="n">
        <x:f>SUM(J92,P92,V92,AB92,AH92,AN92,AT92,AZ92,BF92,BL92)+SUM(L92,R92,X92,AD92,AJ92,AP92,AV92,BB92,BH92,BN92)</x:f>
        <x:v>0</x:v>
      </x:c>
      <x:c r="F92" s="182" t="n">
        <x:f>SUM(M92,S92,Y92,AE92,AK92,AQ92,AW92,BC92,BI92,BO92)</x:f>
        <x:v>0</x:v>
      </x:c>
      <x:c r="G92" s="182" t="n">
        <x:f>MAX(0,Inputs!$B$12-SUM(J92,P92,V92,AB92,AH92,AN92,AT92,AZ92,BF92,BL92))</x:f>
        <x:v>1150</x:v>
      </x:c>
      <x:c r="H92" s="180" t="n">
        <x:f>M91</x:f>
        <x:v>0</x:v>
      </x:c>
      <x:c r="I92" s="180" t="n">
        <x:f>IF(H92&lt;=0,0,H92*IFERROR(INDEX(Inputs!$E$15:$E$24,MATCH(1,Inputs!$L$15:$L$24,0)),0)/12)</x:f>
        <x:v>0</x:v>
      </x:c>
      <x:c r="J92" s="180" t="n">
        <x:f>MIN(H92+I92,IF(H92&gt;0,IFERROR(INDEX(Inputs!$H$15:$H$24,MATCH(1,Inputs!$L$15:$L$24,0)),0),0))</x:f>
        <x:v>0</x:v>
      </x:c>
      <x:c r="K92" s="180" t="n">
        <x:f>MAX(0,H92+I92-J92)</x:f>
        <x:v>0</x:v>
      </x:c>
      <x:c r="L92" s="180" t="n">
        <x:f>MIN(K92,MAX(0,$G92-0))</x:f>
        <x:v>0</x:v>
      </x:c>
      <x:c r="M92" s="180" t="n">
        <x:f>MAX(0,K92-L92)</x:f>
        <x:v>0</x:v>
      </x:c>
      <x:c r="N92" s="180" t="n">
        <x:f>S91</x:f>
        <x:v>0</x:v>
      </x:c>
      <x:c r="O92" s="180" t="n">
        <x:f>IF(N92&lt;=0,0,N92*IFERROR(INDEX(Inputs!$E$15:$E$24,MATCH(2,Inputs!$L$15:$L$24,0)),0)/12)</x:f>
        <x:v>0</x:v>
      </x:c>
      <x:c r="P92" s="180" t="n">
        <x:f>MIN(N92+O92,IF(N92&gt;0,IFERROR(INDEX(Inputs!$H$15:$H$24,MATCH(2,Inputs!$L$15:$L$24,0)),0),0))</x:f>
        <x:v>0</x:v>
      </x:c>
      <x:c r="Q92" s="180" t="n">
        <x:f>MAX(0,N92+O92-P92)</x:f>
        <x:v>0</x:v>
      </x:c>
      <x:c r="R92" s="180" t="n">
        <x:f>MIN(Q92,MAX(0,$G92-SUM(K92)))</x:f>
        <x:v>0</x:v>
      </x:c>
      <x:c r="S92" s="180" t="n">
        <x:f>MAX(0,Q92-R92)</x:f>
        <x:v>0</x:v>
      </x:c>
      <x:c r="T92" s="180" t="n">
        <x:f>Y91</x:f>
        <x:v>0</x:v>
      </x:c>
      <x:c r="U92" s="180" t="n">
        <x:f>IF(T92&lt;=0,0,T92*IFERROR(INDEX(Inputs!$E$15:$E$24,MATCH(3,Inputs!$L$15:$L$24,0)),0)/12)</x:f>
        <x:v>0</x:v>
      </x:c>
      <x:c r="V92" s="180" t="n">
        <x:f>MIN(T92+U92,IF(T92&gt;0,IFERROR(INDEX(Inputs!$H$15:$H$24,MATCH(3,Inputs!$L$15:$L$24,0)),0),0))</x:f>
        <x:v>0</x:v>
      </x:c>
      <x:c r="W92" s="180" t="n">
        <x:f>MAX(0,T92+U92-V92)</x:f>
        <x:v>0</x:v>
      </x:c>
      <x:c r="X92" s="180" t="n">
        <x:f>MIN(W92,MAX(0,$G92-SUM(K92,Q92)))</x:f>
        <x:v>0</x:v>
      </x:c>
      <x:c r="Y92" s="180" t="n">
        <x:f>MAX(0,W92-X92)</x:f>
        <x:v>0</x:v>
      </x:c>
      <x:c r="Z92" s="180" t="n">
        <x:f>AE91</x:f>
        <x:v>0</x:v>
      </x:c>
      <x:c r="AA92" s="180" t="n">
        <x:f>IF(Z92&lt;=0,0,Z92*IFERROR(INDEX(Inputs!$E$15:$E$24,MATCH(4,Inputs!$L$15:$L$24,0)),0)/12)</x:f>
        <x:v>0</x:v>
      </x:c>
      <x:c r="AB92" s="180" t="n">
        <x:f>MIN(Z92+AA92,IF(Z92&gt;0,IFERROR(INDEX(Inputs!$H$15:$H$24,MATCH(4,Inputs!$L$15:$L$24,0)),0),0))</x:f>
        <x:v>0</x:v>
      </x:c>
      <x:c r="AC92" s="180" t="n">
        <x:f>MAX(0,Z92+AA92-AB92)</x:f>
        <x:v>0</x:v>
      </x:c>
      <x:c r="AD92" s="180" t="n">
        <x:f>MIN(AC92,MAX(0,$G92-SUM(K92,Q92,W92)))</x:f>
        <x:v>0</x:v>
      </x:c>
      <x:c r="AE92" s="180" t="n">
        <x:f>MAX(0,AC92-AD92)</x:f>
        <x:v>0</x:v>
      </x:c>
      <x:c r="AF92" s="180" t="n">
        <x:f>AK91</x:f>
        <x:v>0</x:v>
      </x:c>
      <x:c r="AG92" s="180" t="n">
        <x:f>IF(AF92&lt;=0,0,AF92*IFERROR(INDEX(Inputs!$E$15:$E$24,MATCH(5,Inputs!$L$15:$L$24,0)),0)/12)</x:f>
        <x:v>0</x:v>
      </x:c>
      <x:c r="AH92" s="180" t="n">
        <x:f>MIN(AF92+AG92,IF(AF92&gt;0,IFERROR(INDEX(Inputs!$H$15:$H$24,MATCH(5,Inputs!$L$15:$L$24,0)),0),0))</x:f>
        <x:v>0</x:v>
      </x:c>
      <x:c r="AI92" s="180" t="n">
        <x:f>MAX(0,AF92+AG92-AH92)</x:f>
        <x:v>0</x:v>
      </x:c>
      <x:c r="AJ92" s="180" t="n">
        <x:f>MIN(AI92,MAX(0,$G92-SUM(K92,Q92,W92,AC92)))</x:f>
        <x:v>0</x:v>
      </x:c>
      <x:c r="AK92" s="180" t="n">
        <x:f>MAX(0,AI92-AJ92)</x:f>
        <x:v>0</x:v>
      </x:c>
      <x:c r="AL92" s="180" t="n">
        <x:f>AQ91</x:f>
        <x:v>0</x:v>
      </x:c>
      <x:c r="AM92" s="180" t="n">
        <x:f>IF(AL92&lt;=0,0,AL92*IFERROR(INDEX(Inputs!$E$15:$E$24,MATCH(6,Inputs!$L$15:$L$24,0)),0)/12)</x:f>
        <x:v>0</x:v>
      </x:c>
      <x:c r="AN92" s="180" t="n">
        <x:f>MIN(AL92+AM92,IF(AL92&gt;0,IFERROR(INDEX(Inputs!$H$15:$H$24,MATCH(6,Inputs!$L$15:$L$24,0)),0),0))</x:f>
        <x:v>0</x:v>
      </x:c>
      <x:c r="AO92" s="180" t="n">
        <x:f>MAX(0,AL92+AM92-AN92)</x:f>
        <x:v>0</x:v>
      </x:c>
      <x:c r="AP92" s="180" t="n">
        <x:f>MIN(AO92,MAX(0,$G92-SUM(K92,Q92,W92,AC92,AI92)))</x:f>
        <x:v>0</x:v>
      </x:c>
      <x:c r="AQ92" s="180" t="n">
        <x:f>MAX(0,AO92-AP92)</x:f>
        <x:v>0</x:v>
      </x:c>
      <x:c r="AR92" s="180" t="n">
        <x:f>AW91</x:f>
        <x:v>0</x:v>
      </x:c>
      <x:c r="AS92" s="180" t="n">
        <x:f>IF(AR92&lt;=0,0,AR92*IFERROR(INDEX(Inputs!$E$15:$E$24,MATCH(7,Inputs!$L$15:$L$24,0)),0)/12)</x:f>
        <x:v>0</x:v>
      </x:c>
      <x:c r="AT92" s="180" t="n">
        <x:f>MIN(AR92+AS92,IF(AR92&gt;0,IFERROR(INDEX(Inputs!$H$15:$H$24,MATCH(7,Inputs!$L$15:$L$24,0)),0),0))</x:f>
        <x:v>0</x:v>
      </x:c>
      <x:c r="AU92" s="180" t="n">
        <x:f>MAX(0,AR92+AS92-AT92)</x:f>
        <x:v>0</x:v>
      </x:c>
      <x:c r="AV92" s="180" t="n">
        <x:f>MIN(AU92,MAX(0,$G92-SUM(K92,Q92,W92,AC92,AI92,AO92)))</x:f>
        <x:v>0</x:v>
      </x:c>
      <x:c r="AW92" s="180" t="n">
        <x:f>MAX(0,AU92-AV92)</x:f>
        <x:v>0</x:v>
      </x:c>
      <x:c r="AX92" s="180" t="n">
        <x:f>BC91</x:f>
        <x:v>0</x:v>
      </x:c>
      <x:c r="AY92" s="180" t="n">
        <x:f>IF(AX92&lt;=0,0,AX92*IFERROR(INDEX(Inputs!$E$15:$E$24,MATCH(8,Inputs!$L$15:$L$24,0)),0)/12)</x:f>
        <x:v>0</x:v>
      </x:c>
      <x:c r="AZ92" s="180" t="n">
        <x:f>MIN(AX92+AY92,IF(AX92&gt;0,IFERROR(INDEX(Inputs!$H$15:$H$24,MATCH(8,Inputs!$L$15:$L$24,0)),0),0))</x:f>
        <x:v>0</x:v>
      </x:c>
      <x:c r="BA92" s="180" t="n">
        <x:f>MAX(0,AX92+AY92-AZ92)</x:f>
        <x:v>0</x:v>
      </x:c>
      <x:c r="BB92" s="180" t="n">
        <x:f>MIN(BA92,MAX(0,$G92-SUM(K92,Q92,W92,AC92,AI92,AO92,AU92)))</x:f>
        <x:v>0</x:v>
      </x:c>
      <x:c r="BC92" s="180" t="n">
        <x:f>MAX(0,BA92-BB92)</x:f>
        <x:v>0</x:v>
      </x:c>
      <x:c r="BD92" s="180" t="n">
        <x:f>BI91</x:f>
        <x:v>0</x:v>
      </x:c>
      <x:c r="BE92" s="180" t="n">
        <x:f>IF(BD92&lt;=0,0,BD92*IFERROR(INDEX(Inputs!$E$15:$E$24,MATCH(9,Inputs!$L$15:$L$24,0)),0)/12)</x:f>
        <x:v>0</x:v>
      </x:c>
      <x:c r="BF92" s="180" t="n">
        <x:f>MIN(BD92+BE92,IF(BD92&gt;0,IFERROR(INDEX(Inputs!$H$15:$H$24,MATCH(9,Inputs!$L$15:$L$24,0)),0),0))</x:f>
        <x:v>0</x:v>
      </x:c>
      <x:c r="BG92" s="180" t="n">
        <x:f>MAX(0,BD92+BE92-BF92)</x:f>
        <x:v>0</x:v>
      </x:c>
      <x:c r="BH92" s="180" t="n">
        <x:f>MIN(BG92,MAX(0,$G92-SUM(K92,Q92,W92,AC92,AI92,AO92,AU92,BA92)))</x:f>
        <x:v>0</x:v>
      </x:c>
      <x:c r="BI92" s="180" t="n">
        <x:f>MAX(0,BG92-BH92)</x:f>
        <x:v>0</x:v>
      </x:c>
      <x:c r="BJ92" s="180" t="n">
        <x:f>BO91</x:f>
        <x:v>0</x:v>
      </x:c>
      <x:c r="BK92" s="180" t="n">
        <x:f>IF(BJ92&lt;=0,0,BJ92*IFERROR(INDEX(Inputs!$E$15:$E$24,MATCH(10,Inputs!$L$15:$L$24,0)),0)/12)</x:f>
        <x:v>0</x:v>
      </x:c>
      <x:c r="BL92" s="180" t="n">
        <x:f>MIN(BJ92+BK92,IF(BJ92&gt;0,IFERROR(INDEX(Inputs!$H$15:$H$24,MATCH(10,Inputs!$L$15:$L$24,0)),0),0))</x:f>
        <x:v>0</x:v>
      </x:c>
      <x:c r="BM92" s="180" t="n">
        <x:f>MAX(0,BJ92+BK92-BL92)</x:f>
        <x:v>0</x:v>
      </x:c>
      <x:c r="BN92" s="180" t="n">
        <x:f>MIN(BM92,MAX(0,$G92-SUM(K92,Q92,W92,AC92,AI92,AO92,AU92,BA92,BG92)))</x:f>
        <x:v>0</x:v>
      </x:c>
      <x:c r="BO92" s="192" t="n">
        <x:f>MAX(0,BM92-BN92)</x:f>
        <x:v>0</x:v>
      </x:c>
    </x:row>
    <x:row r="93">
      <x:c r="A93" s="191" t="n">
        <x:f>86</x:f>
        <x:v>86</x:v>
      </x:c>
      <x:c r="B93" s="178" t="n">
        <x:f>EDATE(Inputs!$B$4,A93-1)</x:f>
        <x:v>48806</x:v>
      </x:c>
      <x:c r="C93" s="182" t="n">
        <x:f>SUM(H93,N93,T93,Z93,AF93,AL93,AR93,AX93,BD93,BJ93)</x:f>
        <x:v>0</x:v>
      </x:c>
      <x:c r="D93" s="182" t="n">
        <x:f>SUM(I93,O93,U93,AA93,AG93,AM93,AS93,AY93,BE93,BK93)</x:f>
        <x:v>0</x:v>
      </x:c>
      <x:c r="E93" s="182" t="n">
        <x:f>SUM(J93,P93,V93,AB93,AH93,AN93,AT93,AZ93,BF93,BL93)+SUM(L93,R93,X93,AD93,AJ93,AP93,AV93,BB93,BH93,BN93)</x:f>
        <x:v>0</x:v>
      </x:c>
      <x:c r="F93" s="182" t="n">
        <x:f>SUM(M93,S93,Y93,AE93,AK93,AQ93,AW93,BC93,BI93,BO93)</x:f>
        <x:v>0</x:v>
      </x:c>
      <x:c r="G93" s="182" t="n">
        <x:f>MAX(0,Inputs!$B$12-SUM(J93,P93,V93,AB93,AH93,AN93,AT93,AZ93,BF93,BL93))</x:f>
        <x:v>1150</x:v>
      </x:c>
      <x:c r="H93" s="180" t="n">
        <x:f>M92</x:f>
        <x:v>0</x:v>
      </x:c>
      <x:c r="I93" s="180" t="n">
        <x:f>IF(H93&lt;=0,0,H93*IFERROR(INDEX(Inputs!$E$15:$E$24,MATCH(1,Inputs!$L$15:$L$24,0)),0)/12)</x:f>
        <x:v>0</x:v>
      </x:c>
      <x:c r="J93" s="180" t="n">
        <x:f>MIN(H93+I93,IF(H93&gt;0,IFERROR(INDEX(Inputs!$H$15:$H$24,MATCH(1,Inputs!$L$15:$L$24,0)),0),0))</x:f>
        <x:v>0</x:v>
      </x:c>
      <x:c r="K93" s="180" t="n">
        <x:f>MAX(0,H93+I93-J93)</x:f>
        <x:v>0</x:v>
      </x:c>
      <x:c r="L93" s="180" t="n">
        <x:f>MIN(K93,MAX(0,$G93-0))</x:f>
        <x:v>0</x:v>
      </x:c>
      <x:c r="M93" s="180" t="n">
        <x:f>MAX(0,K93-L93)</x:f>
        <x:v>0</x:v>
      </x:c>
      <x:c r="N93" s="180" t="n">
        <x:f>S92</x:f>
        <x:v>0</x:v>
      </x:c>
      <x:c r="O93" s="180" t="n">
        <x:f>IF(N93&lt;=0,0,N93*IFERROR(INDEX(Inputs!$E$15:$E$24,MATCH(2,Inputs!$L$15:$L$24,0)),0)/12)</x:f>
        <x:v>0</x:v>
      </x:c>
      <x:c r="P93" s="180" t="n">
        <x:f>MIN(N93+O93,IF(N93&gt;0,IFERROR(INDEX(Inputs!$H$15:$H$24,MATCH(2,Inputs!$L$15:$L$24,0)),0),0))</x:f>
        <x:v>0</x:v>
      </x:c>
      <x:c r="Q93" s="180" t="n">
        <x:f>MAX(0,N93+O93-P93)</x:f>
        <x:v>0</x:v>
      </x:c>
      <x:c r="R93" s="180" t="n">
        <x:f>MIN(Q93,MAX(0,$G93-SUM(K93)))</x:f>
        <x:v>0</x:v>
      </x:c>
      <x:c r="S93" s="180" t="n">
        <x:f>MAX(0,Q93-R93)</x:f>
        <x:v>0</x:v>
      </x:c>
      <x:c r="T93" s="180" t="n">
        <x:f>Y92</x:f>
        <x:v>0</x:v>
      </x:c>
      <x:c r="U93" s="180" t="n">
        <x:f>IF(T93&lt;=0,0,T93*IFERROR(INDEX(Inputs!$E$15:$E$24,MATCH(3,Inputs!$L$15:$L$24,0)),0)/12)</x:f>
        <x:v>0</x:v>
      </x:c>
      <x:c r="V93" s="180" t="n">
        <x:f>MIN(T93+U93,IF(T93&gt;0,IFERROR(INDEX(Inputs!$H$15:$H$24,MATCH(3,Inputs!$L$15:$L$24,0)),0),0))</x:f>
        <x:v>0</x:v>
      </x:c>
      <x:c r="W93" s="180" t="n">
        <x:f>MAX(0,T93+U93-V93)</x:f>
        <x:v>0</x:v>
      </x:c>
      <x:c r="X93" s="180" t="n">
        <x:f>MIN(W93,MAX(0,$G93-SUM(K93,Q93)))</x:f>
        <x:v>0</x:v>
      </x:c>
      <x:c r="Y93" s="180" t="n">
        <x:f>MAX(0,W93-X93)</x:f>
        <x:v>0</x:v>
      </x:c>
      <x:c r="Z93" s="180" t="n">
        <x:f>AE92</x:f>
        <x:v>0</x:v>
      </x:c>
      <x:c r="AA93" s="180" t="n">
        <x:f>IF(Z93&lt;=0,0,Z93*IFERROR(INDEX(Inputs!$E$15:$E$24,MATCH(4,Inputs!$L$15:$L$24,0)),0)/12)</x:f>
        <x:v>0</x:v>
      </x:c>
      <x:c r="AB93" s="180" t="n">
        <x:f>MIN(Z93+AA93,IF(Z93&gt;0,IFERROR(INDEX(Inputs!$H$15:$H$24,MATCH(4,Inputs!$L$15:$L$24,0)),0),0))</x:f>
        <x:v>0</x:v>
      </x:c>
      <x:c r="AC93" s="180" t="n">
        <x:f>MAX(0,Z93+AA93-AB93)</x:f>
        <x:v>0</x:v>
      </x:c>
      <x:c r="AD93" s="180" t="n">
        <x:f>MIN(AC93,MAX(0,$G93-SUM(K93,Q93,W93)))</x:f>
        <x:v>0</x:v>
      </x:c>
      <x:c r="AE93" s="180" t="n">
        <x:f>MAX(0,AC93-AD93)</x:f>
        <x:v>0</x:v>
      </x:c>
      <x:c r="AF93" s="180" t="n">
        <x:f>AK92</x:f>
        <x:v>0</x:v>
      </x:c>
      <x:c r="AG93" s="180" t="n">
        <x:f>IF(AF93&lt;=0,0,AF93*IFERROR(INDEX(Inputs!$E$15:$E$24,MATCH(5,Inputs!$L$15:$L$24,0)),0)/12)</x:f>
        <x:v>0</x:v>
      </x:c>
      <x:c r="AH93" s="180" t="n">
        <x:f>MIN(AF93+AG93,IF(AF93&gt;0,IFERROR(INDEX(Inputs!$H$15:$H$24,MATCH(5,Inputs!$L$15:$L$24,0)),0),0))</x:f>
        <x:v>0</x:v>
      </x:c>
      <x:c r="AI93" s="180" t="n">
        <x:f>MAX(0,AF93+AG93-AH93)</x:f>
        <x:v>0</x:v>
      </x:c>
      <x:c r="AJ93" s="180" t="n">
        <x:f>MIN(AI93,MAX(0,$G93-SUM(K93,Q93,W93,AC93)))</x:f>
        <x:v>0</x:v>
      </x:c>
      <x:c r="AK93" s="180" t="n">
        <x:f>MAX(0,AI93-AJ93)</x:f>
        <x:v>0</x:v>
      </x:c>
      <x:c r="AL93" s="180" t="n">
        <x:f>AQ92</x:f>
        <x:v>0</x:v>
      </x:c>
      <x:c r="AM93" s="180" t="n">
        <x:f>IF(AL93&lt;=0,0,AL93*IFERROR(INDEX(Inputs!$E$15:$E$24,MATCH(6,Inputs!$L$15:$L$24,0)),0)/12)</x:f>
        <x:v>0</x:v>
      </x:c>
      <x:c r="AN93" s="180" t="n">
        <x:f>MIN(AL93+AM93,IF(AL93&gt;0,IFERROR(INDEX(Inputs!$H$15:$H$24,MATCH(6,Inputs!$L$15:$L$24,0)),0),0))</x:f>
        <x:v>0</x:v>
      </x:c>
      <x:c r="AO93" s="180" t="n">
        <x:f>MAX(0,AL93+AM93-AN93)</x:f>
        <x:v>0</x:v>
      </x:c>
      <x:c r="AP93" s="180" t="n">
        <x:f>MIN(AO93,MAX(0,$G93-SUM(K93,Q93,W93,AC93,AI93)))</x:f>
        <x:v>0</x:v>
      </x:c>
      <x:c r="AQ93" s="180" t="n">
        <x:f>MAX(0,AO93-AP93)</x:f>
        <x:v>0</x:v>
      </x:c>
      <x:c r="AR93" s="180" t="n">
        <x:f>AW92</x:f>
        <x:v>0</x:v>
      </x:c>
      <x:c r="AS93" s="180" t="n">
        <x:f>IF(AR93&lt;=0,0,AR93*IFERROR(INDEX(Inputs!$E$15:$E$24,MATCH(7,Inputs!$L$15:$L$24,0)),0)/12)</x:f>
        <x:v>0</x:v>
      </x:c>
      <x:c r="AT93" s="180" t="n">
        <x:f>MIN(AR93+AS93,IF(AR93&gt;0,IFERROR(INDEX(Inputs!$H$15:$H$24,MATCH(7,Inputs!$L$15:$L$24,0)),0),0))</x:f>
        <x:v>0</x:v>
      </x:c>
      <x:c r="AU93" s="180" t="n">
        <x:f>MAX(0,AR93+AS93-AT93)</x:f>
        <x:v>0</x:v>
      </x:c>
      <x:c r="AV93" s="180" t="n">
        <x:f>MIN(AU93,MAX(0,$G93-SUM(K93,Q93,W93,AC93,AI93,AO93)))</x:f>
        <x:v>0</x:v>
      </x:c>
      <x:c r="AW93" s="180" t="n">
        <x:f>MAX(0,AU93-AV93)</x:f>
        <x:v>0</x:v>
      </x:c>
      <x:c r="AX93" s="180" t="n">
        <x:f>BC92</x:f>
        <x:v>0</x:v>
      </x:c>
      <x:c r="AY93" s="180" t="n">
        <x:f>IF(AX93&lt;=0,0,AX93*IFERROR(INDEX(Inputs!$E$15:$E$24,MATCH(8,Inputs!$L$15:$L$24,0)),0)/12)</x:f>
        <x:v>0</x:v>
      </x:c>
      <x:c r="AZ93" s="180" t="n">
        <x:f>MIN(AX93+AY93,IF(AX93&gt;0,IFERROR(INDEX(Inputs!$H$15:$H$24,MATCH(8,Inputs!$L$15:$L$24,0)),0),0))</x:f>
        <x:v>0</x:v>
      </x:c>
      <x:c r="BA93" s="180" t="n">
        <x:f>MAX(0,AX93+AY93-AZ93)</x:f>
        <x:v>0</x:v>
      </x:c>
      <x:c r="BB93" s="180" t="n">
        <x:f>MIN(BA93,MAX(0,$G93-SUM(K93,Q93,W93,AC93,AI93,AO93,AU93)))</x:f>
        <x:v>0</x:v>
      </x:c>
      <x:c r="BC93" s="180" t="n">
        <x:f>MAX(0,BA93-BB93)</x:f>
        <x:v>0</x:v>
      </x:c>
      <x:c r="BD93" s="180" t="n">
        <x:f>BI92</x:f>
        <x:v>0</x:v>
      </x:c>
      <x:c r="BE93" s="180" t="n">
        <x:f>IF(BD93&lt;=0,0,BD93*IFERROR(INDEX(Inputs!$E$15:$E$24,MATCH(9,Inputs!$L$15:$L$24,0)),0)/12)</x:f>
        <x:v>0</x:v>
      </x:c>
      <x:c r="BF93" s="180" t="n">
        <x:f>MIN(BD93+BE93,IF(BD93&gt;0,IFERROR(INDEX(Inputs!$H$15:$H$24,MATCH(9,Inputs!$L$15:$L$24,0)),0),0))</x:f>
        <x:v>0</x:v>
      </x:c>
      <x:c r="BG93" s="180" t="n">
        <x:f>MAX(0,BD93+BE93-BF93)</x:f>
        <x:v>0</x:v>
      </x:c>
      <x:c r="BH93" s="180" t="n">
        <x:f>MIN(BG93,MAX(0,$G93-SUM(K93,Q93,W93,AC93,AI93,AO93,AU93,BA93)))</x:f>
        <x:v>0</x:v>
      </x:c>
      <x:c r="BI93" s="180" t="n">
        <x:f>MAX(0,BG93-BH93)</x:f>
        <x:v>0</x:v>
      </x:c>
      <x:c r="BJ93" s="180" t="n">
        <x:f>BO92</x:f>
        <x:v>0</x:v>
      </x:c>
      <x:c r="BK93" s="180" t="n">
        <x:f>IF(BJ93&lt;=0,0,BJ93*IFERROR(INDEX(Inputs!$E$15:$E$24,MATCH(10,Inputs!$L$15:$L$24,0)),0)/12)</x:f>
        <x:v>0</x:v>
      </x:c>
      <x:c r="BL93" s="180" t="n">
        <x:f>MIN(BJ93+BK93,IF(BJ93&gt;0,IFERROR(INDEX(Inputs!$H$15:$H$24,MATCH(10,Inputs!$L$15:$L$24,0)),0),0))</x:f>
        <x:v>0</x:v>
      </x:c>
      <x:c r="BM93" s="180" t="n">
        <x:f>MAX(0,BJ93+BK93-BL93)</x:f>
        <x:v>0</x:v>
      </x:c>
      <x:c r="BN93" s="180" t="n">
        <x:f>MIN(BM93,MAX(0,$G93-SUM(K93,Q93,W93,AC93,AI93,AO93,AU93,BA93,BG93)))</x:f>
        <x:v>0</x:v>
      </x:c>
      <x:c r="BO93" s="192" t="n">
        <x:f>MAX(0,BM93-BN93)</x:f>
        <x:v>0</x:v>
      </x:c>
    </x:row>
    <x:row r="94">
      <x:c r="A94" s="191" t="n">
        <x:f>87</x:f>
        <x:v>87</x:v>
      </x:c>
      <x:c r="B94" s="178" t="n">
        <x:f>EDATE(Inputs!$B$4,A94-1)</x:f>
        <x:v>48837</x:v>
      </x:c>
      <x:c r="C94" s="182" t="n">
        <x:f>SUM(H94,N94,T94,Z94,AF94,AL94,AR94,AX94,BD94,BJ94)</x:f>
        <x:v>0</x:v>
      </x:c>
      <x:c r="D94" s="182" t="n">
        <x:f>SUM(I94,O94,U94,AA94,AG94,AM94,AS94,AY94,BE94,BK94)</x:f>
        <x:v>0</x:v>
      </x:c>
      <x:c r="E94" s="182" t="n">
        <x:f>SUM(J94,P94,V94,AB94,AH94,AN94,AT94,AZ94,BF94,BL94)+SUM(L94,R94,X94,AD94,AJ94,AP94,AV94,BB94,BH94,BN94)</x:f>
        <x:v>0</x:v>
      </x:c>
      <x:c r="F94" s="182" t="n">
        <x:f>SUM(M94,S94,Y94,AE94,AK94,AQ94,AW94,BC94,BI94,BO94)</x:f>
        <x:v>0</x:v>
      </x:c>
      <x:c r="G94" s="182" t="n">
        <x:f>MAX(0,Inputs!$B$12-SUM(J94,P94,V94,AB94,AH94,AN94,AT94,AZ94,BF94,BL94))</x:f>
        <x:v>1150</x:v>
      </x:c>
      <x:c r="H94" s="180" t="n">
        <x:f>M93</x:f>
        <x:v>0</x:v>
      </x:c>
      <x:c r="I94" s="180" t="n">
        <x:f>IF(H94&lt;=0,0,H94*IFERROR(INDEX(Inputs!$E$15:$E$24,MATCH(1,Inputs!$L$15:$L$24,0)),0)/12)</x:f>
        <x:v>0</x:v>
      </x:c>
      <x:c r="J94" s="180" t="n">
        <x:f>MIN(H94+I94,IF(H94&gt;0,IFERROR(INDEX(Inputs!$H$15:$H$24,MATCH(1,Inputs!$L$15:$L$24,0)),0),0))</x:f>
        <x:v>0</x:v>
      </x:c>
      <x:c r="K94" s="180" t="n">
        <x:f>MAX(0,H94+I94-J94)</x:f>
        <x:v>0</x:v>
      </x:c>
      <x:c r="L94" s="180" t="n">
        <x:f>MIN(K94,MAX(0,$G94-0))</x:f>
        <x:v>0</x:v>
      </x:c>
      <x:c r="M94" s="180" t="n">
        <x:f>MAX(0,K94-L94)</x:f>
        <x:v>0</x:v>
      </x:c>
      <x:c r="N94" s="180" t="n">
        <x:f>S93</x:f>
        <x:v>0</x:v>
      </x:c>
      <x:c r="O94" s="180" t="n">
        <x:f>IF(N94&lt;=0,0,N94*IFERROR(INDEX(Inputs!$E$15:$E$24,MATCH(2,Inputs!$L$15:$L$24,0)),0)/12)</x:f>
        <x:v>0</x:v>
      </x:c>
      <x:c r="P94" s="180" t="n">
        <x:f>MIN(N94+O94,IF(N94&gt;0,IFERROR(INDEX(Inputs!$H$15:$H$24,MATCH(2,Inputs!$L$15:$L$24,0)),0),0))</x:f>
        <x:v>0</x:v>
      </x:c>
      <x:c r="Q94" s="180" t="n">
        <x:f>MAX(0,N94+O94-P94)</x:f>
        <x:v>0</x:v>
      </x:c>
      <x:c r="R94" s="180" t="n">
        <x:f>MIN(Q94,MAX(0,$G94-SUM(K94)))</x:f>
        <x:v>0</x:v>
      </x:c>
      <x:c r="S94" s="180" t="n">
        <x:f>MAX(0,Q94-R94)</x:f>
        <x:v>0</x:v>
      </x:c>
      <x:c r="T94" s="180" t="n">
        <x:f>Y93</x:f>
        <x:v>0</x:v>
      </x:c>
      <x:c r="U94" s="180" t="n">
        <x:f>IF(T94&lt;=0,0,T94*IFERROR(INDEX(Inputs!$E$15:$E$24,MATCH(3,Inputs!$L$15:$L$24,0)),0)/12)</x:f>
        <x:v>0</x:v>
      </x:c>
      <x:c r="V94" s="180" t="n">
        <x:f>MIN(T94+U94,IF(T94&gt;0,IFERROR(INDEX(Inputs!$H$15:$H$24,MATCH(3,Inputs!$L$15:$L$24,0)),0),0))</x:f>
        <x:v>0</x:v>
      </x:c>
      <x:c r="W94" s="180" t="n">
        <x:f>MAX(0,T94+U94-V94)</x:f>
        <x:v>0</x:v>
      </x:c>
      <x:c r="X94" s="180" t="n">
        <x:f>MIN(W94,MAX(0,$G94-SUM(K94,Q94)))</x:f>
        <x:v>0</x:v>
      </x:c>
      <x:c r="Y94" s="180" t="n">
        <x:f>MAX(0,W94-X94)</x:f>
        <x:v>0</x:v>
      </x:c>
      <x:c r="Z94" s="180" t="n">
        <x:f>AE93</x:f>
        <x:v>0</x:v>
      </x:c>
      <x:c r="AA94" s="180" t="n">
        <x:f>IF(Z94&lt;=0,0,Z94*IFERROR(INDEX(Inputs!$E$15:$E$24,MATCH(4,Inputs!$L$15:$L$24,0)),0)/12)</x:f>
        <x:v>0</x:v>
      </x:c>
      <x:c r="AB94" s="180" t="n">
        <x:f>MIN(Z94+AA94,IF(Z94&gt;0,IFERROR(INDEX(Inputs!$H$15:$H$24,MATCH(4,Inputs!$L$15:$L$24,0)),0),0))</x:f>
        <x:v>0</x:v>
      </x:c>
      <x:c r="AC94" s="180" t="n">
        <x:f>MAX(0,Z94+AA94-AB94)</x:f>
        <x:v>0</x:v>
      </x:c>
      <x:c r="AD94" s="180" t="n">
        <x:f>MIN(AC94,MAX(0,$G94-SUM(K94,Q94,W94)))</x:f>
        <x:v>0</x:v>
      </x:c>
      <x:c r="AE94" s="180" t="n">
        <x:f>MAX(0,AC94-AD94)</x:f>
        <x:v>0</x:v>
      </x:c>
      <x:c r="AF94" s="180" t="n">
        <x:f>AK93</x:f>
        <x:v>0</x:v>
      </x:c>
      <x:c r="AG94" s="180" t="n">
        <x:f>IF(AF94&lt;=0,0,AF94*IFERROR(INDEX(Inputs!$E$15:$E$24,MATCH(5,Inputs!$L$15:$L$24,0)),0)/12)</x:f>
        <x:v>0</x:v>
      </x:c>
      <x:c r="AH94" s="180" t="n">
        <x:f>MIN(AF94+AG94,IF(AF94&gt;0,IFERROR(INDEX(Inputs!$H$15:$H$24,MATCH(5,Inputs!$L$15:$L$24,0)),0),0))</x:f>
        <x:v>0</x:v>
      </x:c>
      <x:c r="AI94" s="180" t="n">
        <x:f>MAX(0,AF94+AG94-AH94)</x:f>
        <x:v>0</x:v>
      </x:c>
      <x:c r="AJ94" s="180" t="n">
        <x:f>MIN(AI94,MAX(0,$G94-SUM(K94,Q94,W94,AC94)))</x:f>
        <x:v>0</x:v>
      </x:c>
      <x:c r="AK94" s="180" t="n">
        <x:f>MAX(0,AI94-AJ94)</x:f>
        <x:v>0</x:v>
      </x:c>
      <x:c r="AL94" s="180" t="n">
        <x:f>AQ93</x:f>
        <x:v>0</x:v>
      </x:c>
      <x:c r="AM94" s="180" t="n">
        <x:f>IF(AL94&lt;=0,0,AL94*IFERROR(INDEX(Inputs!$E$15:$E$24,MATCH(6,Inputs!$L$15:$L$24,0)),0)/12)</x:f>
        <x:v>0</x:v>
      </x:c>
      <x:c r="AN94" s="180" t="n">
        <x:f>MIN(AL94+AM94,IF(AL94&gt;0,IFERROR(INDEX(Inputs!$H$15:$H$24,MATCH(6,Inputs!$L$15:$L$24,0)),0),0))</x:f>
        <x:v>0</x:v>
      </x:c>
      <x:c r="AO94" s="180" t="n">
        <x:f>MAX(0,AL94+AM94-AN94)</x:f>
        <x:v>0</x:v>
      </x:c>
      <x:c r="AP94" s="180" t="n">
        <x:f>MIN(AO94,MAX(0,$G94-SUM(K94,Q94,W94,AC94,AI94)))</x:f>
        <x:v>0</x:v>
      </x:c>
      <x:c r="AQ94" s="180" t="n">
        <x:f>MAX(0,AO94-AP94)</x:f>
        <x:v>0</x:v>
      </x:c>
      <x:c r="AR94" s="180" t="n">
        <x:f>AW93</x:f>
        <x:v>0</x:v>
      </x:c>
      <x:c r="AS94" s="180" t="n">
        <x:f>IF(AR94&lt;=0,0,AR94*IFERROR(INDEX(Inputs!$E$15:$E$24,MATCH(7,Inputs!$L$15:$L$24,0)),0)/12)</x:f>
        <x:v>0</x:v>
      </x:c>
      <x:c r="AT94" s="180" t="n">
        <x:f>MIN(AR94+AS94,IF(AR94&gt;0,IFERROR(INDEX(Inputs!$H$15:$H$24,MATCH(7,Inputs!$L$15:$L$24,0)),0),0))</x:f>
        <x:v>0</x:v>
      </x:c>
      <x:c r="AU94" s="180" t="n">
        <x:f>MAX(0,AR94+AS94-AT94)</x:f>
        <x:v>0</x:v>
      </x:c>
      <x:c r="AV94" s="180" t="n">
        <x:f>MIN(AU94,MAX(0,$G94-SUM(K94,Q94,W94,AC94,AI94,AO94)))</x:f>
        <x:v>0</x:v>
      </x:c>
      <x:c r="AW94" s="180" t="n">
        <x:f>MAX(0,AU94-AV94)</x:f>
        <x:v>0</x:v>
      </x:c>
      <x:c r="AX94" s="180" t="n">
        <x:f>BC93</x:f>
        <x:v>0</x:v>
      </x:c>
      <x:c r="AY94" s="180" t="n">
        <x:f>IF(AX94&lt;=0,0,AX94*IFERROR(INDEX(Inputs!$E$15:$E$24,MATCH(8,Inputs!$L$15:$L$24,0)),0)/12)</x:f>
        <x:v>0</x:v>
      </x:c>
      <x:c r="AZ94" s="180" t="n">
        <x:f>MIN(AX94+AY94,IF(AX94&gt;0,IFERROR(INDEX(Inputs!$H$15:$H$24,MATCH(8,Inputs!$L$15:$L$24,0)),0),0))</x:f>
        <x:v>0</x:v>
      </x:c>
      <x:c r="BA94" s="180" t="n">
        <x:f>MAX(0,AX94+AY94-AZ94)</x:f>
        <x:v>0</x:v>
      </x:c>
      <x:c r="BB94" s="180" t="n">
        <x:f>MIN(BA94,MAX(0,$G94-SUM(K94,Q94,W94,AC94,AI94,AO94,AU94)))</x:f>
        <x:v>0</x:v>
      </x:c>
      <x:c r="BC94" s="180" t="n">
        <x:f>MAX(0,BA94-BB94)</x:f>
        <x:v>0</x:v>
      </x:c>
      <x:c r="BD94" s="180" t="n">
        <x:f>BI93</x:f>
        <x:v>0</x:v>
      </x:c>
      <x:c r="BE94" s="180" t="n">
        <x:f>IF(BD94&lt;=0,0,BD94*IFERROR(INDEX(Inputs!$E$15:$E$24,MATCH(9,Inputs!$L$15:$L$24,0)),0)/12)</x:f>
        <x:v>0</x:v>
      </x:c>
      <x:c r="BF94" s="180" t="n">
        <x:f>MIN(BD94+BE94,IF(BD94&gt;0,IFERROR(INDEX(Inputs!$H$15:$H$24,MATCH(9,Inputs!$L$15:$L$24,0)),0),0))</x:f>
        <x:v>0</x:v>
      </x:c>
      <x:c r="BG94" s="180" t="n">
        <x:f>MAX(0,BD94+BE94-BF94)</x:f>
        <x:v>0</x:v>
      </x:c>
      <x:c r="BH94" s="180" t="n">
        <x:f>MIN(BG94,MAX(0,$G94-SUM(K94,Q94,W94,AC94,AI94,AO94,AU94,BA94)))</x:f>
        <x:v>0</x:v>
      </x:c>
      <x:c r="BI94" s="180" t="n">
        <x:f>MAX(0,BG94-BH94)</x:f>
        <x:v>0</x:v>
      </x:c>
      <x:c r="BJ94" s="180" t="n">
        <x:f>BO93</x:f>
        <x:v>0</x:v>
      </x:c>
      <x:c r="BK94" s="180" t="n">
        <x:f>IF(BJ94&lt;=0,0,BJ94*IFERROR(INDEX(Inputs!$E$15:$E$24,MATCH(10,Inputs!$L$15:$L$24,0)),0)/12)</x:f>
        <x:v>0</x:v>
      </x:c>
      <x:c r="BL94" s="180" t="n">
        <x:f>MIN(BJ94+BK94,IF(BJ94&gt;0,IFERROR(INDEX(Inputs!$H$15:$H$24,MATCH(10,Inputs!$L$15:$L$24,0)),0),0))</x:f>
        <x:v>0</x:v>
      </x:c>
      <x:c r="BM94" s="180" t="n">
        <x:f>MAX(0,BJ94+BK94-BL94)</x:f>
        <x:v>0</x:v>
      </x:c>
      <x:c r="BN94" s="180" t="n">
        <x:f>MIN(BM94,MAX(0,$G94-SUM(K94,Q94,W94,AC94,AI94,AO94,AU94,BA94,BG94)))</x:f>
        <x:v>0</x:v>
      </x:c>
      <x:c r="BO94" s="192" t="n">
        <x:f>MAX(0,BM94-BN94)</x:f>
        <x:v>0</x:v>
      </x:c>
    </x:row>
    <x:row r="95">
      <x:c r="A95" s="191" t="n">
        <x:f>88</x:f>
        <x:v>88</x:v>
      </x:c>
      <x:c r="B95" s="178" t="n">
        <x:f>EDATE(Inputs!$B$4,A95-1)</x:f>
        <x:v>48867</x:v>
      </x:c>
      <x:c r="C95" s="182" t="n">
        <x:f>SUM(H95,N95,T95,Z95,AF95,AL95,AR95,AX95,BD95,BJ95)</x:f>
        <x:v>0</x:v>
      </x:c>
      <x:c r="D95" s="182" t="n">
        <x:f>SUM(I95,O95,U95,AA95,AG95,AM95,AS95,AY95,BE95,BK95)</x:f>
        <x:v>0</x:v>
      </x:c>
      <x:c r="E95" s="182" t="n">
        <x:f>SUM(J95,P95,V95,AB95,AH95,AN95,AT95,AZ95,BF95,BL95)+SUM(L95,R95,X95,AD95,AJ95,AP95,AV95,BB95,BH95,BN95)</x:f>
        <x:v>0</x:v>
      </x:c>
      <x:c r="F95" s="182" t="n">
        <x:f>SUM(M95,S95,Y95,AE95,AK95,AQ95,AW95,BC95,BI95,BO95)</x:f>
        <x:v>0</x:v>
      </x:c>
      <x:c r="G95" s="182" t="n">
        <x:f>MAX(0,Inputs!$B$12-SUM(J95,P95,V95,AB95,AH95,AN95,AT95,AZ95,BF95,BL95))</x:f>
        <x:v>1150</x:v>
      </x:c>
      <x:c r="H95" s="180" t="n">
        <x:f>M94</x:f>
        <x:v>0</x:v>
      </x:c>
      <x:c r="I95" s="180" t="n">
        <x:f>IF(H95&lt;=0,0,H95*IFERROR(INDEX(Inputs!$E$15:$E$24,MATCH(1,Inputs!$L$15:$L$24,0)),0)/12)</x:f>
        <x:v>0</x:v>
      </x:c>
      <x:c r="J95" s="180" t="n">
        <x:f>MIN(H95+I95,IF(H95&gt;0,IFERROR(INDEX(Inputs!$H$15:$H$24,MATCH(1,Inputs!$L$15:$L$24,0)),0),0))</x:f>
        <x:v>0</x:v>
      </x:c>
      <x:c r="K95" s="180" t="n">
        <x:f>MAX(0,H95+I95-J95)</x:f>
        <x:v>0</x:v>
      </x:c>
      <x:c r="L95" s="180" t="n">
        <x:f>MIN(K95,MAX(0,$G95-0))</x:f>
        <x:v>0</x:v>
      </x:c>
      <x:c r="M95" s="180" t="n">
        <x:f>MAX(0,K95-L95)</x:f>
        <x:v>0</x:v>
      </x:c>
      <x:c r="N95" s="180" t="n">
        <x:f>S94</x:f>
        <x:v>0</x:v>
      </x:c>
      <x:c r="O95" s="180" t="n">
        <x:f>IF(N95&lt;=0,0,N95*IFERROR(INDEX(Inputs!$E$15:$E$24,MATCH(2,Inputs!$L$15:$L$24,0)),0)/12)</x:f>
        <x:v>0</x:v>
      </x:c>
      <x:c r="P95" s="180" t="n">
        <x:f>MIN(N95+O95,IF(N95&gt;0,IFERROR(INDEX(Inputs!$H$15:$H$24,MATCH(2,Inputs!$L$15:$L$24,0)),0),0))</x:f>
        <x:v>0</x:v>
      </x:c>
      <x:c r="Q95" s="180" t="n">
        <x:f>MAX(0,N95+O95-P95)</x:f>
        <x:v>0</x:v>
      </x:c>
      <x:c r="R95" s="180" t="n">
        <x:f>MIN(Q95,MAX(0,$G95-SUM(K95)))</x:f>
        <x:v>0</x:v>
      </x:c>
      <x:c r="S95" s="180" t="n">
        <x:f>MAX(0,Q95-R95)</x:f>
        <x:v>0</x:v>
      </x:c>
      <x:c r="T95" s="180" t="n">
        <x:f>Y94</x:f>
        <x:v>0</x:v>
      </x:c>
      <x:c r="U95" s="180" t="n">
        <x:f>IF(T95&lt;=0,0,T95*IFERROR(INDEX(Inputs!$E$15:$E$24,MATCH(3,Inputs!$L$15:$L$24,0)),0)/12)</x:f>
        <x:v>0</x:v>
      </x:c>
      <x:c r="V95" s="180" t="n">
        <x:f>MIN(T95+U95,IF(T95&gt;0,IFERROR(INDEX(Inputs!$H$15:$H$24,MATCH(3,Inputs!$L$15:$L$24,0)),0),0))</x:f>
        <x:v>0</x:v>
      </x:c>
      <x:c r="W95" s="180" t="n">
        <x:f>MAX(0,T95+U95-V95)</x:f>
        <x:v>0</x:v>
      </x:c>
      <x:c r="X95" s="180" t="n">
        <x:f>MIN(W95,MAX(0,$G95-SUM(K95,Q95)))</x:f>
        <x:v>0</x:v>
      </x:c>
      <x:c r="Y95" s="180" t="n">
        <x:f>MAX(0,W95-X95)</x:f>
        <x:v>0</x:v>
      </x:c>
      <x:c r="Z95" s="180" t="n">
        <x:f>AE94</x:f>
        <x:v>0</x:v>
      </x:c>
      <x:c r="AA95" s="180" t="n">
        <x:f>IF(Z95&lt;=0,0,Z95*IFERROR(INDEX(Inputs!$E$15:$E$24,MATCH(4,Inputs!$L$15:$L$24,0)),0)/12)</x:f>
        <x:v>0</x:v>
      </x:c>
      <x:c r="AB95" s="180" t="n">
        <x:f>MIN(Z95+AA95,IF(Z95&gt;0,IFERROR(INDEX(Inputs!$H$15:$H$24,MATCH(4,Inputs!$L$15:$L$24,0)),0),0))</x:f>
        <x:v>0</x:v>
      </x:c>
      <x:c r="AC95" s="180" t="n">
        <x:f>MAX(0,Z95+AA95-AB95)</x:f>
        <x:v>0</x:v>
      </x:c>
      <x:c r="AD95" s="180" t="n">
        <x:f>MIN(AC95,MAX(0,$G95-SUM(K95,Q95,W95)))</x:f>
        <x:v>0</x:v>
      </x:c>
      <x:c r="AE95" s="180" t="n">
        <x:f>MAX(0,AC95-AD95)</x:f>
        <x:v>0</x:v>
      </x:c>
      <x:c r="AF95" s="180" t="n">
        <x:f>AK94</x:f>
        <x:v>0</x:v>
      </x:c>
      <x:c r="AG95" s="180" t="n">
        <x:f>IF(AF95&lt;=0,0,AF95*IFERROR(INDEX(Inputs!$E$15:$E$24,MATCH(5,Inputs!$L$15:$L$24,0)),0)/12)</x:f>
        <x:v>0</x:v>
      </x:c>
      <x:c r="AH95" s="180" t="n">
        <x:f>MIN(AF95+AG95,IF(AF95&gt;0,IFERROR(INDEX(Inputs!$H$15:$H$24,MATCH(5,Inputs!$L$15:$L$24,0)),0),0))</x:f>
        <x:v>0</x:v>
      </x:c>
      <x:c r="AI95" s="180" t="n">
        <x:f>MAX(0,AF95+AG95-AH95)</x:f>
        <x:v>0</x:v>
      </x:c>
      <x:c r="AJ95" s="180" t="n">
        <x:f>MIN(AI95,MAX(0,$G95-SUM(K95,Q95,W95,AC95)))</x:f>
        <x:v>0</x:v>
      </x:c>
      <x:c r="AK95" s="180" t="n">
        <x:f>MAX(0,AI95-AJ95)</x:f>
        <x:v>0</x:v>
      </x:c>
      <x:c r="AL95" s="180" t="n">
        <x:f>AQ94</x:f>
        <x:v>0</x:v>
      </x:c>
      <x:c r="AM95" s="180" t="n">
        <x:f>IF(AL95&lt;=0,0,AL95*IFERROR(INDEX(Inputs!$E$15:$E$24,MATCH(6,Inputs!$L$15:$L$24,0)),0)/12)</x:f>
        <x:v>0</x:v>
      </x:c>
      <x:c r="AN95" s="180" t="n">
        <x:f>MIN(AL95+AM95,IF(AL95&gt;0,IFERROR(INDEX(Inputs!$H$15:$H$24,MATCH(6,Inputs!$L$15:$L$24,0)),0),0))</x:f>
        <x:v>0</x:v>
      </x:c>
      <x:c r="AO95" s="180" t="n">
        <x:f>MAX(0,AL95+AM95-AN95)</x:f>
        <x:v>0</x:v>
      </x:c>
      <x:c r="AP95" s="180" t="n">
        <x:f>MIN(AO95,MAX(0,$G95-SUM(K95,Q95,W95,AC95,AI95)))</x:f>
        <x:v>0</x:v>
      </x:c>
      <x:c r="AQ95" s="180" t="n">
        <x:f>MAX(0,AO95-AP95)</x:f>
        <x:v>0</x:v>
      </x:c>
      <x:c r="AR95" s="180" t="n">
        <x:f>AW94</x:f>
        <x:v>0</x:v>
      </x:c>
      <x:c r="AS95" s="180" t="n">
        <x:f>IF(AR95&lt;=0,0,AR95*IFERROR(INDEX(Inputs!$E$15:$E$24,MATCH(7,Inputs!$L$15:$L$24,0)),0)/12)</x:f>
        <x:v>0</x:v>
      </x:c>
      <x:c r="AT95" s="180" t="n">
        <x:f>MIN(AR95+AS95,IF(AR95&gt;0,IFERROR(INDEX(Inputs!$H$15:$H$24,MATCH(7,Inputs!$L$15:$L$24,0)),0),0))</x:f>
        <x:v>0</x:v>
      </x:c>
      <x:c r="AU95" s="180" t="n">
        <x:f>MAX(0,AR95+AS95-AT95)</x:f>
        <x:v>0</x:v>
      </x:c>
      <x:c r="AV95" s="180" t="n">
        <x:f>MIN(AU95,MAX(0,$G95-SUM(K95,Q95,W95,AC95,AI95,AO95)))</x:f>
        <x:v>0</x:v>
      </x:c>
      <x:c r="AW95" s="180" t="n">
        <x:f>MAX(0,AU95-AV95)</x:f>
        <x:v>0</x:v>
      </x:c>
      <x:c r="AX95" s="180" t="n">
        <x:f>BC94</x:f>
        <x:v>0</x:v>
      </x:c>
      <x:c r="AY95" s="180" t="n">
        <x:f>IF(AX95&lt;=0,0,AX95*IFERROR(INDEX(Inputs!$E$15:$E$24,MATCH(8,Inputs!$L$15:$L$24,0)),0)/12)</x:f>
        <x:v>0</x:v>
      </x:c>
      <x:c r="AZ95" s="180" t="n">
        <x:f>MIN(AX95+AY95,IF(AX95&gt;0,IFERROR(INDEX(Inputs!$H$15:$H$24,MATCH(8,Inputs!$L$15:$L$24,0)),0),0))</x:f>
        <x:v>0</x:v>
      </x:c>
      <x:c r="BA95" s="180" t="n">
        <x:f>MAX(0,AX95+AY95-AZ95)</x:f>
        <x:v>0</x:v>
      </x:c>
      <x:c r="BB95" s="180" t="n">
        <x:f>MIN(BA95,MAX(0,$G95-SUM(K95,Q95,W95,AC95,AI95,AO95,AU95)))</x:f>
        <x:v>0</x:v>
      </x:c>
      <x:c r="BC95" s="180" t="n">
        <x:f>MAX(0,BA95-BB95)</x:f>
        <x:v>0</x:v>
      </x:c>
      <x:c r="BD95" s="180" t="n">
        <x:f>BI94</x:f>
        <x:v>0</x:v>
      </x:c>
      <x:c r="BE95" s="180" t="n">
        <x:f>IF(BD95&lt;=0,0,BD95*IFERROR(INDEX(Inputs!$E$15:$E$24,MATCH(9,Inputs!$L$15:$L$24,0)),0)/12)</x:f>
        <x:v>0</x:v>
      </x:c>
      <x:c r="BF95" s="180" t="n">
        <x:f>MIN(BD95+BE95,IF(BD95&gt;0,IFERROR(INDEX(Inputs!$H$15:$H$24,MATCH(9,Inputs!$L$15:$L$24,0)),0),0))</x:f>
        <x:v>0</x:v>
      </x:c>
      <x:c r="BG95" s="180" t="n">
        <x:f>MAX(0,BD95+BE95-BF95)</x:f>
        <x:v>0</x:v>
      </x:c>
      <x:c r="BH95" s="180" t="n">
        <x:f>MIN(BG95,MAX(0,$G95-SUM(K95,Q95,W95,AC95,AI95,AO95,AU95,BA95)))</x:f>
        <x:v>0</x:v>
      </x:c>
      <x:c r="BI95" s="180" t="n">
        <x:f>MAX(0,BG95-BH95)</x:f>
        <x:v>0</x:v>
      </x:c>
      <x:c r="BJ95" s="180" t="n">
        <x:f>BO94</x:f>
        <x:v>0</x:v>
      </x:c>
      <x:c r="BK95" s="180" t="n">
        <x:f>IF(BJ95&lt;=0,0,BJ95*IFERROR(INDEX(Inputs!$E$15:$E$24,MATCH(10,Inputs!$L$15:$L$24,0)),0)/12)</x:f>
        <x:v>0</x:v>
      </x:c>
      <x:c r="BL95" s="180" t="n">
        <x:f>MIN(BJ95+BK95,IF(BJ95&gt;0,IFERROR(INDEX(Inputs!$H$15:$H$24,MATCH(10,Inputs!$L$15:$L$24,0)),0),0))</x:f>
        <x:v>0</x:v>
      </x:c>
      <x:c r="BM95" s="180" t="n">
        <x:f>MAX(0,BJ95+BK95-BL95)</x:f>
        <x:v>0</x:v>
      </x:c>
      <x:c r="BN95" s="180" t="n">
        <x:f>MIN(BM95,MAX(0,$G95-SUM(K95,Q95,W95,AC95,AI95,AO95,AU95,BA95,BG95)))</x:f>
        <x:v>0</x:v>
      </x:c>
      <x:c r="BO95" s="192" t="n">
        <x:f>MAX(0,BM95-BN95)</x:f>
        <x:v>0</x:v>
      </x:c>
    </x:row>
    <x:row r="96">
      <x:c r="A96" s="191" t="n">
        <x:f>89</x:f>
        <x:v>89</x:v>
      </x:c>
      <x:c r="B96" s="178" t="n">
        <x:f>EDATE(Inputs!$B$4,A96-1)</x:f>
        <x:v>48898</x:v>
      </x:c>
      <x:c r="C96" s="182" t="n">
        <x:f>SUM(H96,N96,T96,Z96,AF96,AL96,AR96,AX96,BD96,BJ96)</x:f>
        <x:v>0</x:v>
      </x:c>
      <x:c r="D96" s="182" t="n">
        <x:f>SUM(I96,O96,U96,AA96,AG96,AM96,AS96,AY96,BE96,BK96)</x:f>
        <x:v>0</x:v>
      </x:c>
      <x:c r="E96" s="182" t="n">
        <x:f>SUM(J96,P96,V96,AB96,AH96,AN96,AT96,AZ96,BF96,BL96)+SUM(L96,R96,X96,AD96,AJ96,AP96,AV96,BB96,BH96,BN96)</x:f>
        <x:v>0</x:v>
      </x:c>
      <x:c r="F96" s="182" t="n">
        <x:f>SUM(M96,S96,Y96,AE96,AK96,AQ96,AW96,BC96,BI96,BO96)</x:f>
        <x:v>0</x:v>
      </x:c>
      <x:c r="G96" s="182" t="n">
        <x:f>MAX(0,Inputs!$B$12-SUM(J96,P96,V96,AB96,AH96,AN96,AT96,AZ96,BF96,BL96))</x:f>
        <x:v>1150</x:v>
      </x:c>
      <x:c r="H96" s="180" t="n">
        <x:f>M95</x:f>
        <x:v>0</x:v>
      </x:c>
      <x:c r="I96" s="180" t="n">
        <x:f>IF(H96&lt;=0,0,H96*IFERROR(INDEX(Inputs!$E$15:$E$24,MATCH(1,Inputs!$L$15:$L$24,0)),0)/12)</x:f>
        <x:v>0</x:v>
      </x:c>
      <x:c r="J96" s="180" t="n">
        <x:f>MIN(H96+I96,IF(H96&gt;0,IFERROR(INDEX(Inputs!$H$15:$H$24,MATCH(1,Inputs!$L$15:$L$24,0)),0),0))</x:f>
        <x:v>0</x:v>
      </x:c>
      <x:c r="K96" s="180" t="n">
        <x:f>MAX(0,H96+I96-J96)</x:f>
        <x:v>0</x:v>
      </x:c>
      <x:c r="L96" s="180" t="n">
        <x:f>MIN(K96,MAX(0,$G96-0))</x:f>
        <x:v>0</x:v>
      </x:c>
      <x:c r="M96" s="180" t="n">
        <x:f>MAX(0,K96-L96)</x:f>
        <x:v>0</x:v>
      </x:c>
      <x:c r="N96" s="180" t="n">
        <x:f>S95</x:f>
        <x:v>0</x:v>
      </x:c>
      <x:c r="O96" s="180" t="n">
        <x:f>IF(N96&lt;=0,0,N96*IFERROR(INDEX(Inputs!$E$15:$E$24,MATCH(2,Inputs!$L$15:$L$24,0)),0)/12)</x:f>
        <x:v>0</x:v>
      </x:c>
      <x:c r="P96" s="180" t="n">
        <x:f>MIN(N96+O96,IF(N96&gt;0,IFERROR(INDEX(Inputs!$H$15:$H$24,MATCH(2,Inputs!$L$15:$L$24,0)),0),0))</x:f>
        <x:v>0</x:v>
      </x:c>
      <x:c r="Q96" s="180" t="n">
        <x:f>MAX(0,N96+O96-P96)</x:f>
        <x:v>0</x:v>
      </x:c>
      <x:c r="R96" s="180" t="n">
        <x:f>MIN(Q96,MAX(0,$G96-SUM(K96)))</x:f>
        <x:v>0</x:v>
      </x:c>
      <x:c r="S96" s="180" t="n">
        <x:f>MAX(0,Q96-R96)</x:f>
        <x:v>0</x:v>
      </x:c>
      <x:c r="T96" s="180" t="n">
        <x:f>Y95</x:f>
        <x:v>0</x:v>
      </x:c>
      <x:c r="U96" s="180" t="n">
        <x:f>IF(T96&lt;=0,0,T96*IFERROR(INDEX(Inputs!$E$15:$E$24,MATCH(3,Inputs!$L$15:$L$24,0)),0)/12)</x:f>
        <x:v>0</x:v>
      </x:c>
      <x:c r="V96" s="180" t="n">
        <x:f>MIN(T96+U96,IF(T96&gt;0,IFERROR(INDEX(Inputs!$H$15:$H$24,MATCH(3,Inputs!$L$15:$L$24,0)),0),0))</x:f>
        <x:v>0</x:v>
      </x:c>
      <x:c r="W96" s="180" t="n">
        <x:f>MAX(0,T96+U96-V96)</x:f>
        <x:v>0</x:v>
      </x:c>
      <x:c r="X96" s="180" t="n">
        <x:f>MIN(W96,MAX(0,$G96-SUM(K96,Q96)))</x:f>
        <x:v>0</x:v>
      </x:c>
      <x:c r="Y96" s="180" t="n">
        <x:f>MAX(0,W96-X96)</x:f>
        <x:v>0</x:v>
      </x:c>
      <x:c r="Z96" s="180" t="n">
        <x:f>AE95</x:f>
        <x:v>0</x:v>
      </x:c>
      <x:c r="AA96" s="180" t="n">
        <x:f>IF(Z96&lt;=0,0,Z96*IFERROR(INDEX(Inputs!$E$15:$E$24,MATCH(4,Inputs!$L$15:$L$24,0)),0)/12)</x:f>
        <x:v>0</x:v>
      </x:c>
      <x:c r="AB96" s="180" t="n">
        <x:f>MIN(Z96+AA96,IF(Z96&gt;0,IFERROR(INDEX(Inputs!$H$15:$H$24,MATCH(4,Inputs!$L$15:$L$24,0)),0),0))</x:f>
        <x:v>0</x:v>
      </x:c>
      <x:c r="AC96" s="180" t="n">
        <x:f>MAX(0,Z96+AA96-AB96)</x:f>
        <x:v>0</x:v>
      </x:c>
      <x:c r="AD96" s="180" t="n">
        <x:f>MIN(AC96,MAX(0,$G96-SUM(K96,Q96,W96)))</x:f>
        <x:v>0</x:v>
      </x:c>
      <x:c r="AE96" s="180" t="n">
        <x:f>MAX(0,AC96-AD96)</x:f>
        <x:v>0</x:v>
      </x:c>
      <x:c r="AF96" s="180" t="n">
        <x:f>AK95</x:f>
        <x:v>0</x:v>
      </x:c>
      <x:c r="AG96" s="180" t="n">
        <x:f>IF(AF96&lt;=0,0,AF96*IFERROR(INDEX(Inputs!$E$15:$E$24,MATCH(5,Inputs!$L$15:$L$24,0)),0)/12)</x:f>
        <x:v>0</x:v>
      </x:c>
      <x:c r="AH96" s="180" t="n">
        <x:f>MIN(AF96+AG96,IF(AF96&gt;0,IFERROR(INDEX(Inputs!$H$15:$H$24,MATCH(5,Inputs!$L$15:$L$24,0)),0),0))</x:f>
        <x:v>0</x:v>
      </x:c>
      <x:c r="AI96" s="180" t="n">
        <x:f>MAX(0,AF96+AG96-AH96)</x:f>
        <x:v>0</x:v>
      </x:c>
      <x:c r="AJ96" s="180" t="n">
        <x:f>MIN(AI96,MAX(0,$G96-SUM(K96,Q96,W96,AC96)))</x:f>
        <x:v>0</x:v>
      </x:c>
      <x:c r="AK96" s="180" t="n">
        <x:f>MAX(0,AI96-AJ96)</x:f>
        <x:v>0</x:v>
      </x:c>
      <x:c r="AL96" s="180" t="n">
        <x:f>AQ95</x:f>
        <x:v>0</x:v>
      </x:c>
      <x:c r="AM96" s="180" t="n">
        <x:f>IF(AL96&lt;=0,0,AL96*IFERROR(INDEX(Inputs!$E$15:$E$24,MATCH(6,Inputs!$L$15:$L$24,0)),0)/12)</x:f>
        <x:v>0</x:v>
      </x:c>
      <x:c r="AN96" s="180" t="n">
        <x:f>MIN(AL96+AM96,IF(AL96&gt;0,IFERROR(INDEX(Inputs!$H$15:$H$24,MATCH(6,Inputs!$L$15:$L$24,0)),0),0))</x:f>
        <x:v>0</x:v>
      </x:c>
      <x:c r="AO96" s="180" t="n">
        <x:f>MAX(0,AL96+AM96-AN96)</x:f>
        <x:v>0</x:v>
      </x:c>
      <x:c r="AP96" s="180" t="n">
        <x:f>MIN(AO96,MAX(0,$G96-SUM(K96,Q96,W96,AC96,AI96)))</x:f>
        <x:v>0</x:v>
      </x:c>
      <x:c r="AQ96" s="180" t="n">
        <x:f>MAX(0,AO96-AP96)</x:f>
        <x:v>0</x:v>
      </x:c>
      <x:c r="AR96" s="180" t="n">
        <x:f>AW95</x:f>
        <x:v>0</x:v>
      </x:c>
      <x:c r="AS96" s="180" t="n">
        <x:f>IF(AR96&lt;=0,0,AR96*IFERROR(INDEX(Inputs!$E$15:$E$24,MATCH(7,Inputs!$L$15:$L$24,0)),0)/12)</x:f>
        <x:v>0</x:v>
      </x:c>
      <x:c r="AT96" s="180" t="n">
        <x:f>MIN(AR96+AS96,IF(AR96&gt;0,IFERROR(INDEX(Inputs!$H$15:$H$24,MATCH(7,Inputs!$L$15:$L$24,0)),0),0))</x:f>
        <x:v>0</x:v>
      </x:c>
      <x:c r="AU96" s="180" t="n">
        <x:f>MAX(0,AR96+AS96-AT96)</x:f>
        <x:v>0</x:v>
      </x:c>
      <x:c r="AV96" s="180" t="n">
        <x:f>MIN(AU96,MAX(0,$G96-SUM(K96,Q96,W96,AC96,AI96,AO96)))</x:f>
        <x:v>0</x:v>
      </x:c>
      <x:c r="AW96" s="180" t="n">
        <x:f>MAX(0,AU96-AV96)</x:f>
        <x:v>0</x:v>
      </x:c>
      <x:c r="AX96" s="180" t="n">
        <x:f>BC95</x:f>
        <x:v>0</x:v>
      </x:c>
      <x:c r="AY96" s="180" t="n">
        <x:f>IF(AX96&lt;=0,0,AX96*IFERROR(INDEX(Inputs!$E$15:$E$24,MATCH(8,Inputs!$L$15:$L$24,0)),0)/12)</x:f>
        <x:v>0</x:v>
      </x:c>
      <x:c r="AZ96" s="180" t="n">
        <x:f>MIN(AX96+AY96,IF(AX96&gt;0,IFERROR(INDEX(Inputs!$H$15:$H$24,MATCH(8,Inputs!$L$15:$L$24,0)),0),0))</x:f>
        <x:v>0</x:v>
      </x:c>
      <x:c r="BA96" s="180" t="n">
        <x:f>MAX(0,AX96+AY96-AZ96)</x:f>
        <x:v>0</x:v>
      </x:c>
      <x:c r="BB96" s="180" t="n">
        <x:f>MIN(BA96,MAX(0,$G96-SUM(K96,Q96,W96,AC96,AI96,AO96,AU96)))</x:f>
        <x:v>0</x:v>
      </x:c>
      <x:c r="BC96" s="180" t="n">
        <x:f>MAX(0,BA96-BB96)</x:f>
        <x:v>0</x:v>
      </x:c>
      <x:c r="BD96" s="180" t="n">
        <x:f>BI95</x:f>
        <x:v>0</x:v>
      </x:c>
      <x:c r="BE96" s="180" t="n">
        <x:f>IF(BD96&lt;=0,0,BD96*IFERROR(INDEX(Inputs!$E$15:$E$24,MATCH(9,Inputs!$L$15:$L$24,0)),0)/12)</x:f>
        <x:v>0</x:v>
      </x:c>
      <x:c r="BF96" s="180" t="n">
        <x:f>MIN(BD96+BE96,IF(BD96&gt;0,IFERROR(INDEX(Inputs!$H$15:$H$24,MATCH(9,Inputs!$L$15:$L$24,0)),0),0))</x:f>
        <x:v>0</x:v>
      </x:c>
      <x:c r="BG96" s="180" t="n">
        <x:f>MAX(0,BD96+BE96-BF96)</x:f>
        <x:v>0</x:v>
      </x:c>
      <x:c r="BH96" s="180" t="n">
        <x:f>MIN(BG96,MAX(0,$G96-SUM(K96,Q96,W96,AC96,AI96,AO96,AU96,BA96)))</x:f>
        <x:v>0</x:v>
      </x:c>
      <x:c r="BI96" s="180" t="n">
        <x:f>MAX(0,BG96-BH96)</x:f>
        <x:v>0</x:v>
      </x:c>
      <x:c r="BJ96" s="180" t="n">
        <x:f>BO95</x:f>
        <x:v>0</x:v>
      </x:c>
      <x:c r="BK96" s="180" t="n">
        <x:f>IF(BJ96&lt;=0,0,BJ96*IFERROR(INDEX(Inputs!$E$15:$E$24,MATCH(10,Inputs!$L$15:$L$24,0)),0)/12)</x:f>
        <x:v>0</x:v>
      </x:c>
      <x:c r="BL96" s="180" t="n">
        <x:f>MIN(BJ96+BK96,IF(BJ96&gt;0,IFERROR(INDEX(Inputs!$H$15:$H$24,MATCH(10,Inputs!$L$15:$L$24,0)),0),0))</x:f>
        <x:v>0</x:v>
      </x:c>
      <x:c r="BM96" s="180" t="n">
        <x:f>MAX(0,BJ96+BK96-BL96)</x:f>
        <x:v>0</x:v>
      </x:c>
      <x:c r="BN96" s="180" t="n">
        <x:f>MIN(BM96,MAX(0,$G96-SUM(K96,Q96,W96,AC96,AI96,AO96,AU96,BA96,BG96)))</x:f>
        <x:v>0</x:v>
      </x:c>
      <x:c r="BO96" s="192" t="n">
        <x:f>MAX(0,BM96-BN96)</x:f>
        <x:v>0</x:v>
      </x:c>
    </x:row>
    <x:row r="97">
      <x:c r="A97" s="191" t="n">
        <x:f>90</x:f>
        <x:v>90</x:v>
      </x:c>
      <x:c r="B97" s="178" t="n">
        <x:f>EDATE(Inputs!$B$4,A97-1)</x:f>
        <x:v>48928</x:v>
      </x:c>
      <x:c r="C97" s="182" t="n">
        <x:f>SUM(H97,N97,T97,Z97,AF97,AL97,AR97,AX97,BD97,BJ97)</x:f>
        <x:v>0</x:v>
      </x:c>
      <x:c r="D97" s="182" t="n">
        <x:f>SUM(I97,O97,U97,AA97,AG97,AM97,AS97,AY97,BE97,BK97)</x:f>
        <x:v>0</x:v>
      </x:c>
      <x:c r="E97" s="182" t="n">
        <x:f>SUM(J97,P97,V97,AB97,AH97,AN97,AT97,AZ97,BF97,BL97)+SUM(L97,R97,X97,AD97,AJ97,AP97,AV97,BB97,BH97,BN97)</x:f>
        <x:v>0</x:v>
      </x:c>
      <x:c r="F97" s="182" t="n">
        <x:f>SUM(M97,S97,Y97,AE97,AK97,AQ97,AW97,BC97,BI97,BO97)</x:f>
        <x:v>0</x:v>
      </x:c>
      <x:c r="G97" s="182" t="n">
        <x:f>MAX(0,Inputs!$B$12-SUM(J97,P97,V97,AB97,AH97,AN97,AT97,AZ97,BF97,BL97))</x:f>
        <x:v>1150</x:v>
      </x:c>
      <x:c r="H97" s="180" t="n">
        <x:f>M96</x:f>
        <x:v>0</x:v>
      </x:c>
      <x:c r="I97" s="180" t="n">
        <x:f>IF(H97&lt;=0,0,H97*IFERROR(INDEX(Inputs!$E$15:$E$24,MATCH(1,Inputs!$L$15:$L$24,0)),0)/12)</x:f>
        <x:v>0</x:v>
      </x:c>
      <x:c r="J97" s="180" t="n">
        <x:f>MIN(H97+I97,IF(H97&gt;0,IFERROR(INDEX(Inputs!$H$15:$H$24,MATCH(1,Inputs!$L$15:$L$24,0)),0),0))</x:f>
        <x:v>0</x:v>
      </x:c>
      <x:c r="K97" s="180" t="n">
        <x:f>MAX(0,H97+I97-J97)</x:f>
        <x:v>0</x:v>
      </x:c>
      <x:c r="L97" s="180" t="n">
        <x:f>MIN(K97,MAX(0,$G97-0))</x:f>
        <x:v>0</x:v>
      </x:c>
      <x:c r="M97" s="180" t="n">
        <x:f>MAX(0,K97-L97)</x:f>
        <x:v>0</x:v>
      </x:c>
      <x:c r="N97" s="180" t="n">
        <x:f>S96</x:f>
        <x:v>0</x:v>
      </x:c>
      <x:c r="O97" s="180" t="n">
        <x:f>IF(N97&lt;=0,0,N97*IFERROR(INDEX(Inputs!$E$15:$E$24,MATCH(2,Inputs!$L$15:$L$24,0)),0)/12)</x:f>
        <x:v>0</x:v>
      </x:c>
      <x:c r="P97" s="180" t="n">
        <x:f>MIN(N97+O97,IF(N97&gt;0,IFERROR(INDEX(Inputs!$H$15:$H$24,MATCH(2,Inputs!$L$15:$L$24,0)),0),0))</x:f>
        <x:v>0</x:v>
      </x:c>
      <x:c r="Q97" s="180" t="n">
        <x:f>MAX(0,N97+O97-P97)</x:f>
        <x:v>0</x:v>
      </x:c>
      <x:c r="R97" s="180" t="n">
        <x:f>MIN(Q97,MAX(0,$G97-SUM(K97)))</x:f>
        <x:v>0</x:v>
      </x:c>
      <x:c r="S97" s="180" t="n">
        <x:f>MAX(0,Q97-R97)</x:f>
        <x:v>0</x:v>
      </x:c>
      <x:c r="T97" s="180" t="n">
        <x:f>Y96</x:f>
        <x:v>0</x:v>
      </x:c>
      <x:c r="U97" s="180" t="n">
        <x:f>IF(T97&lt;=0,0,T97*IFERROR(INDEX(Inputs!$E$15:$E$24,MATCH(3,Inputs!$L$15:$L$24,0)),0)/12)</x:f>
        <x:v>0</x:v>
      </x:c>
      <x:c r="V97" s="180" t="n">
        <x:f>MIN(T97+U97,IF(T97&gt;0,IFERROR(INDEX(Inputs!$H$15:$H$24,MATCH(3,Inputs!$L$15:$L$24,0)),0),0))</x:f>
        <x:v>0</x:v>
      </x:c>
      <x:c r="W97" s="180" t="n">
        <x:f>MAX(0,T97+U97-V97)</x:f>
        <x:v>0</x:v>
      </x:c>
      <x:c r="X97" s="180" t="n">
        <x:f>MIN(W97,MAX(0,$G97-SUM(K97,Q97)))</x:f>
        <x:v>0</x:v>
      </x:c>
      <x:c r="Y97" s="180" t="n">
        <x:f>MAX(0,W97-X97)</x:f>
        <x:v>0</x:v>
      </x:c>
      <x:c r="Z97" s="180" t="n">
        <x:f>AE96</x:f>
        <x:v>0</x:v>
      </x:c>
      <x:c r="AA97" s="180" t="n">
        <x:f>IF(Z97&lt;=0,0,Z97*IFERROR(INDEX(Inputs!$E$15:$E$24,MATCH(4,Inputs!$L$15:$L$24,0)),0)/12)</x:f>
        <x:v>0</x:v>
      </x:c>
      <x:c r="AB97" s="180" t="n">
        <x:f>MIN(Z97+AA97,IF(Z97&gt;0,IFERROR(INDEX(Inputs!$H$15:$H$24,MATCH(4,Inputs!$L$15:$L$24,0)),0),0))</x:f>
        <x:v>0</x:v>
      </x:c>
      <x:c r="AC97" s="180" t="n">
        <x:f>MAX(0,Z97+AA97-AB97)</x:f>
        <x:v>0</x:v>
      </x:c>
      <x:c r="AD97" s="180" t="n">
        <x:f>MIN(AC97,MAX(0,$G97-SUM(K97,Q97,W97)))</x:f>
        <x:v>0</x:v>
      </x:c>
      <x:c r="AE97" s="180" t="n">
        <x:f>MAX(0,AC97-AD97)</x:f>
        <x:v>0</x:v>
      </x:c>
      <x:c r="AF97" s="180" t="n">
        <x:f>AK96</x:f>
        <x:v>0</x:v>
      </x:c>
      <x:c r="AG97" s="180" t="n">
        <x:f>IF(AF97&lt;=0,0,AF97*IFERROR(INDEX(Inputs!$E$15:$E$24,MATCH(5,Inputs!$L$15:$L$24,0)),0)/12)</x:f>
        <x:v>0</x:v>
      </x:c>
      <x:c r="AH97" s="180" t="n">
        <x:f>MIN(AF97+AG97,IF(AF97&gt;0,IFERROR(INDEX(Inputs!$H$15:$H$24,MATCH(5,Inputs!$L$15:$L$24,0)),0),0))</x:f>
        <x:v>0</x:v>
      </x:c>
      <x:c r="AI97" s="180" t="n">
        <x:f>MAX(0,AF97+AG97-AH97)</x:f>
        <x:v>0</x:v>
      </x:c>
      <x:c r="AJ97" s="180" t="n">
        <x:f>MIN(AI97,MAX(0,$G97-SUM(K97,Q97,W97,AC97)))</x:f>
        <x:v>0</x:v>
      </x:c>
      <x:c r="AK97" s="180" t="n">
        <x:f>MAX(0,AI97-AJ97)</x:f>
        <x:v>0</x:v>
      </x:c>
      <x:c r="AL97" s="180" t="n">
        <x:f>AQ96</x:f>
        <x:v>0</x:v>
      </x:c>
      <x:c r="AM97" s="180" t="n">
        <x:f>IF(AL97&lt;=0,0,AL97*IFERROR(INDEX(Inputs!$E$15:$E$24,MATCH(6,Inputs!$L$15:$L$24,0)),0)/12)</x:f>
        <x:v>0</x:v>
      </x:c>
      <x:c r="AN97" s="180" t="n">
        <x:f>MIN(AL97+AM97,IF(AL97&gt;0,IFERROR(INDEX(Inputs!$H$15:$H$24,MATCH(6,Inputs!$L$15:$L$24,0)),0),0))</x:f>
        <x:v>0</x:v>
      </x:c>
      <x:c r="AO97" s="180" t="n">
        <x:f>MAX(0,AL97+AM97-AN97)</x:f>
        <x:v>0</x:v>
      </x:c>
      <x:c r="AP97" s="180" t="n">
        <x:f>MIN(AO97,MAX(0,$G97-SUM(K97,Q97,W97,AC97,AI97)))</x:f>
        <x:v>0</x:v>
      </x:c>
      <x:c r="AQ97" s="180" t="n">
        <x:f>MAX(0,AO97-AP97)</x:f>
        <x:v>0</x:v>
      </x:c>
      <x:c r="AR97" s="180" t="n">
        <x:f>AW96</x:f>
        <x:v>0</x:v>
      </x:c>
      <x:c r="AS97" s="180" t="n">
        <x:f>IF(AR97&lt;=0,0,AR97*IFERROR(INDEX(Inputs!$E$15:$E$24,MATCH(7,Inputs!$L$15:$L$24,0)),0)/12)</x:f>
        <x:v>0</x:v>
      </x:c>
      <x:c r="AT97" s="180" t="n">
        <x:f>MIN(AR97+AS97,IF(AR97&gt;0,IFERROR(INDEX(Inputs!$H$15:$H$24,MATCH(7,Inputs!$L$15:$L$24,0)),0),0))</x:f>
        <x:v>0</x:v>
      </x:c>
      <x:c r="AU97" s="180" t="n">
        <x:f>MAX(0,AR97+AS97-AT97)</x:f>
        <x:v>0</x:v>
      </x:c>
      <x:c r="AV97" s="180" t="n">
        <x:f>MIN(AU97,MAX(0,$G97-SUM(K97,Q97,W97,AC97,AI97,AO97)))</x:f>
        <x:v>0</x:v>
      </x:c>
      <x:c r="AW97" s="180" t="n">
        <x:f>MAX(0,AU97-AV97)</x:f>
        <x:v>0</x:v>
      </x:c>
      <x:c r="AX97" s="180" t="n">
        <x:f>BC96</x:f>
        <x:v>0</x:v>
      </x:c>
      <x:c r="AY97" s="180" t="n">
        <x:f>IF(AX97&lt;=0,0,AX97*IFERROR(INDEX(Inputs!$E$15:$E$24,MATCH(8,Inputs!$L$15:$L$24,0)),0)/12)</x:f>
        <x:v>0</x:v>
      </x:c>
      <x:c r="AZ97" s="180" t="n">
        <x:f>MIN(AX97+AY97,IF(AX97&gt;0,IFERROR(INDEX(Inputs!$H$15:$H$24,MATCH(8,Inputs!$L$15:$L$24,0)),0),0))</x:f>
        <x:v>0</x:v>
      </x:c>
      <x:c r="BA97" s="180" t="n">
        <x:f>MAX(0,AX97+AY97-AZ97)</x:f>
        <x:v>0</x:v>
      </x:c>
      <x:c r="BB97" s="180" t="n">
        <x:f>MIN(BA97,MAX(0,$G97-SUM(K97,Q97,W97,AC97,AI97,AO97,AU97)))</x:f>
        <x:v>0</x:v>
      </x:c>
      <x:c r="BC97" s="180" t="n">
        <x:f>MAX(0,BA97-BB97)</x:f>
        <x:v>0</x:v>
      </x:c>
      <x:c r="BD97" s="180" t="n">
        <x:f>BI96</x:f>
        <x:v>0</x:v>
      </x:c>
      <x:c r="BE97" s="180" t="n">
        <x:f>IF(BD97&lt;=0,0,BD97*IFERROR(INDEX(Inputs!$E$15:$E$24,MATCH(9,Inputs!$L$15:$L$24,0)),0)/12)</x:f>
        <x:v>0</x:v>
      </x:c>
      <x:c r="BF97" s="180" t="n">
        <x:f>MIN(BD97+BE97,IF(BD97&gt;0,IFERROR(INDEX(Inputs!$H$15:$H$24,MATCH(9,Inputs!$L$15:$L$24,0)),0),0))</x:f>
        <x:v>0</x:v>
      </x:c>
      <x:c r="BG97" s="180" t="n">
        <x:f>MAX(0,BD97+BE97-BF97)</x:f>
        <x:v>0</x:v>
      </x:c>
      <x:c r="BH97" s="180" t="n">
        <x:f>MIN(BG97,MAX(0,$G97-SUM(K97,Q97,W97,AC97,AI97,AO97,AU97,BA97)))</x:f>
        <x:v>0</x:v>
      </x:c>
      <x:c r="BI97" s="180" t="n">
        <x:f>MAX(0,BG97-BH97)</x:f>
        <x:v>0</x:v>
      </x:c>
      <x:c r="BJ97" s="180" t="n">
        <x:f>BO96</x:f>
        <x:v>0</x:v>
      </x:c>
      <x:c r="BK97" s="180" t="n">
        <x:f>IF(BJ97&lt;=0,0,BJ97*IFERROR(INDEX(Inputs!$E$15:$E$24,MATCH(10,Inputs!$L$15:$L$24,0)),0)/12)</x:f>
        <x:v>0</x:v>
      </x:c>
      <x:c r="BL97" s="180" t="n">
        <x:f>MIN(BJ97+BK97,IF(BJ97&gt;0,IFERROR(INDEX(Inputs!$H$15:$H$24,MATCH(10,Inputs!$L$15:$L$24,0)),0),0))</x:f>
        <x:v>0</x:v>
      </x:c>
      <x:c r="BM97" s="180" t="n">
        <x:f>MAX(0,BJ97+BK97-BL97)</x:f>
        <x:v>0</x:v>
      </x:c>
      <x:c r="BN97" s="180" t="n">
        <x:f>MIN(BM97,MAX(0,$G97-SUM(K97,Q97,W97,AC97,AI97,AO97,AU97,BA97,BG97)))</x:f>
        <x:v>0</x:v>
      </x:c>
      <x:c r="BO97" s="192" t="n">
        <x:f>MAX(0,BM97-BN97)</x:f>
        <x:v>0</x:v>
      </x:c>
    </x:row>
    <x:row r="98">
      <x:c r="A98" s="191" t="n">
        <x:f>91</x:f>
        <x:v>91</x:v>
      </x:c>
      <x:c r="B98" s="178" t="n">
        <x:f>EDATE(Inputs!$B$4,A98-1)</x:f>
        <x:v>48959</x:v>
      </x:c>
      <x:c r="C98" s="182" t="n">
        <x:f>SUM(H98,N98,T98,Z98,AF98,AL98,AR98,AX98,BD98,BJ98)</x:f>
        <x:v>0</x:v>
      </x:c>
      <x:c r="D98" s="182" t="n">
        <x:f>SUM(I98,O98,U98,AA98,AG98,AM98,AS98,AY98,BE98,BK98)</x:f>
        <x:v>0</x:v>
      </x:c>
      <x:c r="E98" s="182" t="n">
        <x:f>SUM(J98,P98,V98,AB98,AH98,AN98,AT98,AZ98,BF98,BL98)+SUM(L98,R98,X98,AD98,AJ98,AP98,AV98,BB98,BH98,BN98)</x:f>
        <x:v>0</x:v>
      </x:c>
      <x:c r="F98" s="182" t="n">
        <x:f>SUM(M98,S98,Y98,AE98,AK98,AQ98,AW98,BC98,BI98,BO98)</x:f>
        <x:v>0</x:v>
      </x:c>
      <x:c r="G98" s="182" t="n">
        <x:f>MAX(0,Inputs!$B$12-SUM(J98,P98,V98,AB98,AH98,AN98,AT98,AZ98,BF98,BL98))</x:f>
        <x:v>1150</x:v>
      </x:c>
      <x:c r="H98" s="180" t="n">
        <x:f>M97</x:f>
        <x:v>0</x:v>
      </x:c>
      <x:c r="I98" s="180" t="n">
        <x:f>IF(H98&lt;=0,0,H98*IFERROR(INDEX(Inputs!$E$15:$E$24,MATCH(1,Inputs!$L$15:$L$24,0)),0)/12)</x:f>
        <x:v>0</x:v>
      </x:c>
      <x:c r="J98" s="180" t="n">
        <x:f>MIN(H98+I98,IF(H98&gt;0,IFERROR(INDEX(Inputs!$H$15:$H$24,MATCH(1,Inputs!$L$15:$L$24,0)),0),0))</x:f>
        <x:v>0</x:v>
      </x:c>
      <x:c r="K98" s="180" t="n">
        <x:f>MAX(0,H98+I98-J98)</x:f>
        <x:v>0</x:v>
      </x:c>
      <x:c r="L98" s="180" t="n">
        <x:f>MIN(K98,MAX(0,$G98-0))</x:f>
        <x:v>0</x:v>
      </x:c>
      <x:c r="M98" s="180" t="n">
        <x:f>MAX(0,K98-L98)</x:f>
        <x:v>0</x:v>
      </x:c>
      <x:c r="N98" s="180" t="n">
        <x:f>S97</x:f>
        <x:v>0</x:v>
      </x:c>
      <x:c r="O98" s="180" t="n">
        <x:f>IF(N98&lt;=0,0,N98*IFERROR(INDEX(Inputs!$E$15:$E$24,MATCH(2,Inputs!$L$15:$L$24,0)),0)/12)</x:f>
        <x:v>0</x:v>
      </x:c>
      <x:c r="P98" s="180" t="n">
        <x:f>MIN(N98+O98,IF(N98&gt;0,IFERROR(INDEX(Inputs!$H$15:$H$24,MATCH(2,Inputs!$L$15:$L$24,0)),0),0))</x:f>
        <x:v>0</x:v>
      </x:c>
      <x:c r="Q98" s="180" t="n">
        <x:f>MAX(0,N98+O98-P98)</x:f>
        <x:v>0</x:v>
      </x:c>
      <x:c r="R98" s="180" t="n">
        <x:f>MIN(Q98,MAX(0,$G98-SUM(K98)))</x:f>
        <x:v>0</x:v>
      </x:c>
      <x:c r="S98" s="180" t="n">
        <x:f>MAX(0,Q98-R98)</x:f>
        <x:v>0</x:v>
      </x:c>
      <x:c r="T98" s="180" t="n">
        <x:f>Y97</x:f>
        <x:v>0</x:v>
      </x:c>
      <x:c r="U98" s="180" t="n">
        <x:f>IF(T98&lt;=0,0,T98*IFERROR(INDEX(Inputs!$E$15:$E$24,MATCH(3,Inputs!$L$15:$L$24,0)),0)/12)</x:f>
        <x:v>0</x:v>
      </x:c>
      <x:c r="V98" s="180" t="n">
        <x:f>MIN(T98+U98,IF(T98&gt;0,IFERROR(INDEX(Inputs!$H$15:$H$24,MATCH(3,Inputs!$L$15:$L$24,0)),0),0))</x:f>
        <x:v>0</x:v>
      </x:c>
      <x:c r="W98" s="180" t="n">
        <x:f>MAX(0,T98+U98-V98)</x:f>
        <x:v>0</x:v>
      </x:c>
      <x:c r="X98" s="180" t="n">
        <x:f>MIN(W98,MAX(0,$G98-SUM(K98,Q98)))</x:f>
        <x:v>0</x:v>
      </x:c>
      <x:c r="Y98" s="180" t="n">
        <x:f>MAX(0,W98-X98)</x:f>
        <x:v>0</x:v>
      </x:c>
      <x:c r="Z98" s="180" t="n">
        <x:f>AE97</x:f>
        <x:v>0</x:v>
      </x:c>
      <x:c r="AA98" s="180" t="n">
        <x:f>IF(Z98&lt;=0,0,Z98*IFERROR(INDEX(Inputs!$E$15:$E$24,MATCH(4,Inputs!$L$15:$L$24,0)),0)/12)</x:f>
        <x:v>0</x:v>
      </x:c>
      <x:c r="AB98" s="180" t="n">
        <x:f>MIN(Z98+AA98,IF(Z98&gt;0,IFERROR(INDEX(Inputs!$H$15:$H$24,MATCH(4,Inputs!$L$15:$L$24,0)),0),0))</x:f>
        <x:v>0</x:v>
      </x:c>
      <x:c r="AC98" s="180" t="n">
        <x:f>MAX(0,Z98+AA98-AB98)</x:f>
        <x:v>0</x:v>
      </x:c>
      <x:c r="AD98" s="180" t="n">
        <x:f>MIN(AC98,MAX(0,$G98-SUM(K98,Q98,W98)))</x:f>
        <x:v>0</x:v>
      </x:c>
      <x:c r="AE98" s="180" t="n">
        <x:f>MAX(0,AC98-AD98)</x:f>
        <x:v>0</x:v>
      </x:c>
      <x:c r="AF98" s="180" t="n">
        <x:f>AK97</x:f>
        <x:v>0</x:v>
      </x:c>
      <x:c r="AG98" s="180" t="n">
        <x:f>IF(AF98&lt;=0,0,AF98*IFERROR(INDEX(Inputs!$E$15:$E$24,MATCH(5,Inputs!$L$15:$L$24,0)),0)/12)</x:f>
        <x:v>0</x:v>
      </x:c>
      <x:c r="AH98" s="180" t="n">
        <x:f>MIN(AF98+AG98,IF(AF98&gt;0,IFERROR(INDEX(Inputs!$H$15:$H$24,MATCH(5,Inputs!$L$15:$L$24,0)),0),0))</x:f>
        <x:v>0</x:v>
      </x:c>
      <x:c r="AI98" s="180" t="n">
        <x:f>MAX(0,AF98+AG98-AH98)</x:f>
        <x:v>0</x:v>
      </x:c>
      <x:c r="AJ98" s="180" t="n">
        <x:f>MIN(AI98,MAX(0,$G98-SUM(K98,Q98,W98,AC98)))</x:f>
        <x:v>0</x:v>
      </x:c>
      <x:c r="AK98" s="180" t="n">
        <x:f>MAX(0,AI98-AJ98)</x:f>
        <x:v>0</x:v>
      </x:c>
      <x:c r="AL98" s="180" t="n">
        <x:f>AQ97</x:f>
        <x:v>0</x:v>
      </x:c>
      <x:c r="AM98" s="180" t="n">
        <x:f>IF(AL98&lt;=0,0,AL98*IFERROR(INDEX(Inputs!$E$15:$E$24,MATCH(6,Inputs!$L$15:$L$24,0)),0)/12)</x:f>
        <x:v>0</x:v>
      </x:c>
      <x:c r="AN98" s="180" t="n">
        <x:f>MIN(AL98+AM98,IF(AL98&gt;0,IFERROR(INDEX(Inputs!$H$15:$H$24,MATCH(6,Inputs!$L$15:$L$24,0)),0),0))</x:f>
        <x:v>0</x:v>
      </x:c>
      <x:c r="AO98" s="180" t="n">
        <x:f>MAX(0,AL98+AM98-AN98)</x:f>
        <x:v>0</x:v>
      </x:c>
      <x:c r="AP98" s="180" t="n">
        <x:f>MIN(AO98,MAX(0,$G98-SUM(K98,Q98,W98,AC98,AI98)))</x:f>
        <x:v>0</x:v>
      </x:c>
      <x:c r="AQ98" s="180" t="n">
        <x:f>MAX(0,AO98-AP98)</x:f>
        <x:v>0</x:v>
      </x:c>
      <x:c r="AR98" s="180" t="n">
        <x:f>AW97</x:f>
        <x:v>0</x:v>
      </x:c>
      <x:c r="AS98" s="180" t="n">
        <x:f>IF(AR98&lt;=0,0,AR98*IFERROR(INDEX(Inputs!$E$15:$E$24,MATCH(7,Inputs!$L$15:$L$24,0)),0)/12)</x:f>
        <x:v>0</x:v>
      </x:c>
      <x:c r="AT98" s="180" t="n">
        <x:f>MIN(AR98+AS98,IF(AR98&gt;0,IFERROR(INDEX(Inputs!$H$15:$H$24,MATCH(7,Inputs!$L$15:$L$24,0)),0),0))</x:f>
        <x:v>0</x:v>
      </x:c>
      <x:c r="AU98" s="180" t="n">
        <x:f>MAX(0,AR98+AS98-AT98)</x:f>
        <x:v>0</x:v>
      </x:c>
      <x:c r="AV98" s="180" t="n">
        <x:f>MIN(AU98,MAX(0,$G98-SUM(K98,Q98,W98,AC98,AI98,AO98)))</x:f>
        <x:v>0</x:v>
      </x:c>
      <x:c r="AW98" s="180" t="n">
        <x:f>MAX(0,AU98-AV98)</x:f>
        <x:v>0</x:v>
      </x:c>
      <x:c r="AX98" s="180" t="n">
        <x:f>BC97</x:f>
        <x:v>0</x:v>
      </x:c>
      <x:c r="AY98" s="180" t="n">
        <x:f>IF(AX98&lt;=0,0,AX98*IFERROR(INDEX(Inputs!$E$15:$E$24,MATCH(8,Inputs!$L$15:$L$24,0)),0)/12)</x:f>
        <x:v>0</x:v>
      </x:c>
      <x:c r="AZ98" s="180" t="n">
        <x:f>MIN(AX98+AY98,IF(AX98&gt;0,IFERROR(INDEX(Inputs!$H$15:$H$24,MATCH(8,Inputs!$L$15:$L$24,0)),0),0))</x:f>
        <x:v>0</x:v>
      </x:c>
      <x:c r="BA98" s="180" t="n">
        <x:f>MAX(0,AX98+AY98-AZ98)</x:f>
        <x:v>0</x:v>
      </x:c>
      <x:c r="BB98" s="180" t="n">
        <x:f>MIN(BA98,MAX(0,$G98-SUM(K98,Q98,W98,AC98,AI98,AO98,AU98)))</x:f>
        <x:v>0</x:v>
      </x:c>
      <x:c r="BC98" s="180" t="n">
        <x:f>MAX(0,BA98-BB98)</x:f>
        <x:v>0</x:v>
      </x:c>
      <x:c r="BD98" s="180" t="n">
        <x:f>BI97</x:f>
        <x:v>0</x:v>
      </x:c>
      <x:c r="BE98" s="180" t="n">
        <x:f>IF(BD98&lt;=0,0,BD98*IFERROR(INDEX(Inputs!$E$15:$E$24,MATCH(9,Inputs!$L$15:$L$24,0)),0)/12)</x:f>
        <x:v>0</x:v>
      </x:c>
      <x:c r="BF98" s="180" t="n">
        <x:f>MIN(BD98+BE98,IF(BD98&gt;0,IFERROR(INDEX(Inputs!$H$15:$H$24,MATCH(9,Inputs!$L$15:$L$24,0)),0),0))</x:f>
        <x:v>0</x:v>
      </x:c>
      <x:c r="BG98" s="180" t="n">
        <x:f>MAX(0,BD98+BE98-BF98)</x:f>
        <x:v>0</x:v>
      </x:c>
      <x:c r="BH98" s="180" t="n">
        <x:f>MIN(BG98,MAX(0,$G98-SUM(K98,Q98,W98,AC98,AI98,AO98,AU98,BA98)))</x:f>
        <x:v>0</x:v>
      </x:c>
      <x:c r="BI98" s="180" t="n">
        <x:f>MAX(0,BG98-BH98)</x:f>
        <x:v>0</x:v>
      </x:c>
      <x:c r="BJ98" s="180" t="n">
        <x:f>BO97</x:f>
        <x:v>0</x:v>
      </x:c>
      <x:c r="BK98" s="180" t="n">
        <x:f>IF(BJ98&lt;=0,0,BJ98*IFERROR(INDEX(Inputs!$E$15:$E$24,MATCH(10,Inputs!$L$15:$L$24,0)),0)/12)</x:f>
        <x:v>0</x:v>
      </x:c>
      <x:c r="BL98" s="180" t="n">
        <x:f>MIN(BJ98+BK98,IF(BJ98&gt;0,IFERROR(INDEX(Inputs!$H$15:$H$24,MATCH(10,Inputs!$L$15:$L$24,0)),0),0))</x:f>
        <x:v>0</x:v>
      </x:c>
      <x:c r="BM98" s="180" t="n">
        <x:f>MAX(0,BJ98+BK98-BL98)</x:f>
        <x:v>0</x:v>
      </x:c>
      <x:c r="BN98" s="180" t="n">
        <x:f>MIN(BM98,MAX(0,$G98-SUM(K98,Q98,W98,AC98,AI98,AO98,AU98,BA98,BG98)))</x:f>
        <x:v>0</x:v>
      </x:c>
      <x:c r="BO98" s="192" t="n">
        <x:f>MAX(0,BM98-BN98)</x:f>
        <x:v>0</x:v>
      </x:c>
    </x:row>
    <x:row r="99">
      <x:c r="A99" s="191" t="n">
        <x:f>92</x:f>
        <x:v>92</x:v>
      </x:c>
      <x:c r="B99" s="178" t="n">
        <x:f>EDATE(Inputs!$B$4,A99-1)</x:f>
        <x:v>48990</x:v>
      </x:c>
      <x:c r="C99" s="182" t="n">
        <x:f>SUM(H99,N99,T99,Z99,AF99,AL99,AR99,AX99,BD99,BJ99)</x:f>
        <x:v>0</x:v>
      </x:c>
      <x:c r="D99" s="182" t="n">
        <x:f>SUM(I99,O99,U99,AA99,AG99,AM99,AS99,AY99,BE99,BK99)</x:f>
        <x:v>0</x:v>
      </x:c>
      <x:c r="E99" s="182" t="n">
        <x:f>SUM(J99,P99,V99,AB99,AH99,AN99,AT99,AZ99,BF99,BL99)+SUM(L99,R99,X99,AD99,AJ99,AP99,AV99,BB99,BH99,BN99)</x:f>
        <x:v>0</x:v>
      </x:c>
      <x:c r="F99" s="182" t="n">
        <x:f>SUM(M99,S99,Y99,AE99,AK99,AQ99,AW99,BC99,BI99,BO99)</x:f>
        <x:v>0</x:v>
      </x:c>
      <x:c r="G99" s="182" t="n">
        <x:f>MAX(0,Inputs!$B$12-SUM(J99,P99,V99,AB99,AH99,AN99,AT99,AZ99,BF99,BL99))</x:f>
        <x:v>1150</x:v>
      </x:c>
      <x:c r="H99" s="180" t="n">
        <x:f>M98</x:f>
        <x:v>0</x:v>
      </x:c>
      <x:c r="I99" s="180" t="n">
        <x:f>IF(H99&lt;=0,0,H99*IFERROR(INDEX(Inputs!$E$15:$E$24,MATCH(1,Inputs!$L$15:$L$24,0)),0)/12)</x:f>
        <x:v>0</x:v>
      </x:c>
      <x:c r="J99" s="180" t="n">
        <x:f>MIN(H99+I99,IF(H99&gt;0,IFERROR(INDEX(Inputs!$H$15:$H$24,MATCH(1,Inputs!$L$15:$L$24,0)),0),0))</x:f>
        <x:v>0</x:v>
      </x:c>
      <x:c r="K99" s="180" t="n">
        <x:f>MAX(0,H99+I99-J99)</x:f>
        <x:v>0</x:v>
      </x:c>
      <x:c r="L99" s="180" t="n">
        <x:f>MIN(K99,MAX(0,$G99-0))</x:f>
        <x:v>0</x:v>
      </x:c>
      <x:c r="M99" s="180" t="n">
        <x:f>MAX(0,K99-L99)</x:f>
        <x:v>0</x:v>
      </x:c>
      <x:c r="N99" s="180" t="n">
        <x:f>S98</x:f>
        <x:v>0</x:v>
      </x:c>
      <x:c r="O99" s="180" t="n">
        <x:f>IF(N99&lt;=0,0,N99*IFERROR(INDEX(Inputs!$E$15:$E$24,MATCH(2,Inputs!$L$15:$L$24,0)),0)/12)</x:f>
        <x:v>0</x:v>
      </x:c>
      <x:c r="P99" s="180" t="n">
        <x:f>MIN(N99+O99,IF(N99&gt;0,IFERROR(INDEX(Inputs!$H$15:$H$24,MATCH(2,Inputs!$L$15:$L$24,0)),0),0))</x:f>
        <x:v>0</x:v>
      </x:c>
      <x:c r="Q99" s="180" t="n">
        <x:f>MAX(0,N99+O99-P99)</x:f>
        <x:v>0</x:v>
      </x:c>
      <x:c r="R99" s="180" t="n">
        <x:f>MIN(Q99,MAX(0,$G99-SUM(K99)))</x:f>
        <x:v>0</x:v>
      </x:c>
      <x:c r="S99" s="180" t="n">
        <x:f>MAX(0,Q99-R99)</x:f>
        <x:v>0</x:v>
      </x:c>
      <x:c r="T99" s="180" t="n">
        <x:f>Y98</x:f>
        <x:v>0</x:v>
      </x:c>
      <x:c r="U99" s="180" t="n">
        <x:f>IF(T99&lt;=0,0,T99*IFERROR(INDEX(Inputs!$E$15:$E$24,MATCH(3,Inputs!$L$15:$L$24,0)),0)/12)</x:f>
        <x:v>0</x:v>
      </x:c>
      <x:c r="V99" s="180" t="n">
        <x:f>MIN(T99+U99,IF(T99&gt;0,IFERROR(INDEX(Inputs!$H$15:$H$24,MATCH(3,Inputs!$L$15:$L$24,0)),0),0))</x:f>
        <x:v>0</x:v>
      </x:c>
      <x:c r="W99" s="180" t="n">
        <x:f>MAX(0,T99+U99-V99)</x:f>
        <x:v>0</x:v>
      </x:c>
      <x:c r="X99" s="180" t="n">
        <x:f>MIN(W99,MAX(0,$G99-SUM(K99,Q99)))</x:f>
        <x:v>0</x:v>
      </x:c>
      <x:c r="Y99" s="180" t="n">
        <x:f>MAX(0,W99-X99)</x:f>
        <x:v>0</x:v>
      </x:c>
      <x:c r="Z99" s="180" t="n">
        <x:f>AE98</x:f>
        <x:v>0</x:v>
      </x:c>
      <x:c r="AA99" s="180" t="n">
        <x:f>IF(Z99&lt;=0,0,Z99*IFERROR(INDEX(Inputs!$E$15:$E$24,MATCH(4,Inputs!$L$15:$L$24,0)),0)/12)</x:f>
        <x:v>0</x:v>
      </x:c>
      <x:c r="AB99" s="180" t="n">
        <x:f>MIN(Z99+AA99,IF(Z99&gt;0,IFERROR(INDEX(Inputs!$H$15:$H$24,MATCH(4,Inputs!$L$15:$L$24,0)),0),0))</x:f>
        <x:v>0</x:v>
      </x:c>
      <x:c r="AC99" s="180" t="n">
        <x:f>MAX(0,Z99+AA99-AB99)</x:f>
        <x:v>0</x:v>
      </x:c>
      <x:c r="AD99" s="180" t="n">
        <x:f>MIN(AC99,MAX(0,$G99-SUM(K99,Q99,W99)))</x:f>
        <x:v>0</x:v>
      </x:c>
      <x:c r="AE99" s="180" t="n">
        <x:f>MAX(0,AC99-AD99)</x:f>
        <x:v>0</x:v>
      </x:c>
      <x:c r="AF99" s="180" t="n">
        <x:f>AK98</x:f>
        <x:v>0</x:v>
      </x:c>
      <x:c r="AG99" s="180" t="n">
        <x:f>IF(AF99&lt;=0,0,AF99*IFERROR(INDEX(Inputs!$E$15:$E$24,MATCH(5,Inputs!$L$15:$L$24,0)),0)/12)</x:f>
        <x:v>0</x:v>
      </x:c>
      <x:c r="AH99" s="180" t="n">
        <x:f>MIN(AF99+AG99,IF(AF99&gt;0,IFERROR(INDEX(Inputs!$H$15:$H$24,MATCH(5,Inputs!$L$15:$L$24,0)),0),0))</x:f>
        <x:v>0</x:v>
      </x:c>
      <x:c r="AI99" s="180" t="n">
        <x:f>MAX(0,AF99+AG99-AH99)</x:f>
        <x:v>0</x:v>
      </x:c>
      <x:c r="AJ99" s="180" t="n">
        <x:f>MIN(AI99,MAX(0,$G99-SUM(K99,Q99,W99,AC99)))</x:f>
        <x:v>0</x:v>
      </x:c>
      <x:c r="AK99" s="180" t="n">
        <x:f>MAX(0,AI99-AJ99)</x:f>
        <x:v>0</x:v>
      </x:c>
      <x:c r="AL99" s="180" t="n">
        <x:f>AQ98</x:f>
        <x:v>0</x:v>
      </x:c>
      <x:c r="AM99" s="180" t="n">
        <x:f>IF(AL99&lt;=0,0,AL99*IFERROR(INDEX(Inputs!$E$15:$E$24,MATCH(6,Inputs!$L$15:$L$24,0)),0)/12)</x:f>
        <x:v>0</x:v>
      </x:c>
      <x:c r="AN99" s="180" t="n">
        <x:f>MIN(AL99+AM99,IF(AL99&gt;0,IFERROR(INDEX(Inputs!$H$15:$H$24,MATCH(6,Inputs!$L$15:$L$24,0)),0),0))</x:f>
        <x:v>0</x:v>
      </x:c>
      <x:c r="AO99" s="180" t="n">
        <x:f>MAX(0,AL99+AM99-AN99)</x:f>
        <x:v>0</x:v>
      </x:c>
      <x:c r="AP99" s="180" t="n">
        <x:f>MIN(AO99,MAX(0,$G99-SUM(K99,Q99,W99,AC99,AI99)))</x:f>
        <x:v>0</x:v>
      </x:c>
      <x:c r="AQ99" s="180" t="n">
        <x:f>MAX(0,AO99-AP99)</x:f>
        <x:v>0</x:v>
      </x:c>
      <x:c r="AR99" s="180" t="n">
        <x:f>AW98</x:f>
        <x:v>0</x:v>
      </x:c>
      <x:c r="AS99" s="180" t="n">
        <x:f>IF(AR99&lt;=0,0,AR99*IFERROR(INDEX(Inputs!$E$15:$E$24,MATCH(7,Inputs!$L$15:$L$24,0)),0)/12)</x:f>
        <x:v>0</x:v>
      </x:c>
      <x:c r="AT99" s="180" t="n">
        <x:f>MIN(AR99+AS99,IF(AR99&gt;0,IFERROR(INDEX(Inputs!$H$15:$H$24,MATCH(7,Inputs!$L$15:$L$24,0)),0),0))</x:f>
        <x:v>0</x:v>
      </x:c>
      <x:c r="AU99" s="180" t="n">
        <x:f>MAX(0,AR99+AS99-AT99)</x:f>
        <x:v>0</x:v>
      </x:c>
      <x:c r="AV99" s="180" t="n">
        <x:f>MIN(AU99,MAX(0,$G99-SUM(K99,Q99,W99,AC99,AI99,AO99)))</x:f>
        <x:v>0</x:v>
      </x:c>
      <x:c r="AW99" s="180" t="n">
        <x:f>MAX(0,AU99-AV99)</x:f>
        <x:v>0</x:v>
      </x:c>
      <x:c r="AX99" s="180" t="n">
        <x:f>BC98</x:f>
        <x:v>0</x:v>
      </x:c>
      <x:c r="AY99" s="180" t="n">
        <x:f>IF(AX99&lt;=0,0,AX99*IFERROR(INDEX(Inputs!$E$15:$E$24,MATCH(8,Inputs!$L$15:$L$24,0)),0)/12)</x:f>
        <x:v>0</x:v>
      </x:c>
      <x:c r="AZ99" s="180" t="n">
        <x:f>MIN(AX99+AY99,IF(AX99&gt;0,IFERROR(INDEX(Inputs!$H$15:$H$24,MATCH(8,Inputs!$L$15:$L$24,0)),0),0))</x:f>
        <x:v>0</x:v>
      </x:c>
      <x:c r="BA99" s="180" t="n">
        <x:f>MAX(0,AX99+AY99-AZ99)</x:f>
        <x:v>0</x:v>
      </x:c>
      <x:c r="BB99" s="180" t="n">
        <x:f>MIN(BA99,MAX(0,$G99-SUM(K99,Q99,W99,AC99,AI99,AO99,AU99)))</x:f>
        <x:v>0</x:v>
      </x:c>
      <x:c r="BC99" s="180" t="n">
        <x:f>MAX(0,BA99-BB99)</x:f>
        <x:v>0</x:v>
      </x:c>
      <x:c r="BD99" s="180" t="n">
        <x:f>BI98</x:f>
        <x:v>0</x:v>
      </x:c>
      <x:c r="BE99" s="180" t="n">
        <x:f>IF(BD99&lt;=0,0,BD99*IFERROR(INDEX(Inputs!$E$15:$E$24,MATCH(9,Inputs!$L$15:$L$24,0)),0)/12)</x:f>
        <x:v>0</x:v>
      </x:c>
      <x:c r="BF99" s="180" t="n">
        <x:f>MIN(BD99+BE99,IF(BD99&gt;0,IFERROR(INDEX(Inputs!$H$15:$H$24,MATCH(9,Inputs!$L$15:$L$24,0)),0),0))</x:f>
        <x:v>0</x:v>
      </x:c>
      <x:c r="BG99" s="180" t="n">
        <x:f>MAX(0,BD99+BE99-BF99)</x:f>
        <x:v>0</x:v>
      </x:c>
      <x:c r="BH99" s="180" t="n">
        <x:f>MIN(BG99,MAX(0,$G99-SUM(K99,Q99,W99,AC99,AI99,AO99,AU99,BA99)))</x:f>
        <x:v>0</x:v>
      </x:c>
      <x:c r="BI99" s="180" t="n">
        <x:f>MAX(0,BG99-BH99)</x:f>
        <x:v>0</x:v>
      </x:c>
      <x:c r="BJ99" s="180" t="n">
        <x:f>BO98</x:f>
        <x:v>0</x:v>
      </x:c>
      <x:c r="BK99" s="180" t="n">
        <x:f>IF(BJ99&lt;=0,0,BJ99*IFERROR(INDEX(Inputs!$E$15:$E$24,MATCH(10,Inputs!$L$15:$L$24,0)),0)/12)</x:f>
        <x:v>0</x:v>
      </x:c>
      <x:c r="BL99" s="180" t="n">
        <x:f>MIN(BJ99+BK99,IF(BJ99&gt;0,IFERROR(INDEX(Inputs!$H$15:$H$24,MATCH(10,Inputs!$L$15:$L$24,0)),0),0))</x:f>
        <x:v>0</x:v>
      </x:c>
      <x:c r="BM99" s="180" t="n">
        <x:f>MAX(0,BJ99+BK99-BL99)</x:f>
        <x:v>0</x:v>
      </x:c>
      <x:c r="BN99" s="180" t="n">
        <x:f>MIN(BM99,MAX(0,$G99-SUM(K99,Q99,W99,AC99,AI99,AO99,AU99,BA99,BG99)))</x:f>
        <x:v>0</x:v>
      </x:c>
      <x:c r="BO99" s="192" t="n">
        <x:f>MAX(0,BM99-BN99)</x:f>
        <x:v>0</x:v>
      </x:c>
    </x:row>
    <x:row r="100">
      <x:c r="A100" s="191" t="n">
        <x:f>93</x:f>
        <x:v>93</x:v>
      </x:c>
      <x:c r="B100" s="178" t="n">
        <x:f>EDATE(Inputs!$B$4,A100-1)</x:f>
        <x:v>49018</x:v>
      </x:c>
      <x:c r="C100" s="182" t="n">
        <x:f>SUM(H100,N100,T100,Z100,AF100,AL100,AR100,AX100,BD100,BJ100)</x:f>
        <x:v>0</x:v>
      </x:c>
      <x:c r="D100" s="182" t="n">
        <x:f>SUM(I100,O100,U100,AA100,AG100,AM100,AS100,AY100,BE100,BK100)</x:f>
        <x:v>0</x:v>
      </x:c>
      <x:c r="E100" s="182" t="n">
        <x:f>SUM(J100,P100,V100,AB100,AH100,AN100,AT100,AZ100,BF100,BL100)+SUM(L100,R100,X100,AD100,AJ100,AP100,AV100,BB100,BH100,BN100)</x:f>
        <x:v>0</x:v>
      </x:c>
      <x:c r="F100" s="182" t="n">
        <x:f>SUM(M100,S100,Y100,AE100,AK100,AQ100,AW100,BC100,BI100,BO100)</x:f>
        <x:v>0</x:v>
      </x:c>
      <x:c r="G100" s="182" t="n">
        <x:f>MAX(0,Inputs!$B$12-SUM(J100,P100,V100,AB100,AH100,AN100,AT100,AZ100,BF100,BL100))</x:f>
        <x:v>1150</x:v>
      </x:c>
      <x:c r="H100" s="180" t="n">
        <x:f>M99</x:f>
        <x:v>0</x:v>
      </x:c>
      <x:c r="I100" s="180" t="n">
        <x:f>IF(H100&lt;=0,0,H100*IFERROR(INDEX(Inputs!$E$15:$E$24,MATCH(1,Inputs!$L$15:$L$24,0)),0)/12)</x:f>
        <x:v>0</x:v>
      </x:c>
      <x:c r="J100" s="180" t="n">
        <x:f>MIN(H100+I100,IF(H100&gt;0,IFERROR(INDEX(Inputs!$H$15:$H$24,MATCH(1,Inputs!$L$15:$L$24,0)),0),0))</x:f>
        <x:v>0</x:v>
      </x:c>
      <x:c r="K100" s="180" t="n">
        <x:f>MAX(0,H100+I100-J100)</x:f>
        <x:v>0</x:v>
      </x:c>
      <x:c r="L100" s="180" t="n">
        <x:f>MIN(K100,MAX(0,$G100-0))</x:f>
        <x:v>0</x:v>
      </x:c>
      <x:c r="M100" s="180" t="n">
        <x:f>MAX(0,K100-L100)</x:f>
        <x:v>0</x:v>
      </x:c>
      <x:c r="N100" s="180" t="n">
        <x:f>S99</x:f>
        <x:v>0</x:v>
      </x:c>
      <x:c r="O100" s="180" t="n">
        <x:f>IF(N100&lt;=0,0,N100*IFERROR(INDEX(Inputs!$E$15:$E$24,MATCH(2,Inputs!$L$15:$L$24,0)),0)/12)</x:f>
        <x:v>0</x:v>
      </x:c>
      <x:c r="P100" s="180" t="n">
        <x:f>MIN(N100+O100,IF(N100&gt;0,IFERROR(INDEX(Inputs!$H$15:$H$24,MATCH(2,Inputs!$L$15:$L$24,0)),0),0))</x:f>
        <x:v>0</x:v>
      </x:c>
      <x:c r="Q100" s="180" t="n">
        <x:f>MAX(0,N100+O100-P100)</x:f>
        <x:v>0</x:v>
      </x:c>
      <x:c r="R100" s="180" t="n">
        <x:f>MIN(Q100,MAX(0,$G100-SUM(K100)))</x:f>
        <x:v>0</x:v>
      </x:c>
      <x:c r="S100" s="180" t="n">
        <x:f>MAX(0,Q100-R100)</x:f>
        <x:v>0</x:v>
      </x:c>
      <x:c r="T100" s="180" t="n">
        <x:f>Y99</x:f>
        <x:v>0</x:v>
      </x:c>
      <x:c r="U100" s="180" t="n">
        <x:f>IF(T100&lt;=0,0,T100*IFERROR(INDEX(Inputs!$E$15:$E$24,MATCH(3,Inputs!$L$15:$L$24,0)),0)/12)</x:f>
        <x:v>0</x:v>
      </x:c>
      <x:c r="V100" s="180" t="n">
        <x:f>MIN(T100+U100,IF(T100&gt;0,IFERROR(INDEX(Inputs!$H$15:$H$24,MATCH(3,Inputs!$L$15:$L$24,0)),0),0))</x:f>
        <x:v>0</x:v>
      </x:c>
      <x:c r="W100" s="180" t="n">
        <x:f>MAX(0,T100+U100-V100)</x:f>
        <x:v>0</x:v>
      </x:c>
      <x:c r="X100" s="180" t="n">
        <x:f>MIN(W100,MAX(0,$G100-SUM(K100,Q100)))</x:f>
        <x:v>0</x:v>
      </x:c>
      <x:c r="Y100" s="180" t="n">
        <x:f>MAX(0,W100-X100)</x:f>
        <x:v>0</x:v>
      </x:c>
      <x:c r="Z100" s="180" t="n">
        <x:f>AE99</x:f>
        <x:v>0</x:v>
      </x:c>
      <x:c r="AA100" s="180" t="n">
        <x:f>IF(Z100&lt;=0,0,Z100*IFERROR(INDEX(Inputs!$E$15:$E$24,MATCH(4,Inputs!$L$15:$L$24,0)),0)/12)</x:f>
        <x:v>0</x:v>
      </x:c>
      <x:c r="AB100" s="180" t="n">
        <x:f>MIN(Z100+AA100,IF(Z100&gt;0,IFERROR(INDEX(Inputs!$H$15:$H$24,MATCH(4,Inputs!$L$15:$L$24,0)),0),0))</x:f>
        <x:v>0</x:v>
      </x:c>
      <x:c r="AC100" s="180" t="n">
        <x:f>MAX(0,Z100+AA100-AB100)</x:f>
        <x:v>0</x:v>
      </x:c>
      <x:c r="AD100" s="180" t="n">
        <x:f>MIN(AC100,MAX(0,$G100-SUM(K100,Q100,W100)))</x:f>
        <x:v>0</x:v>
      </x:c>
      <x:c r="AE100" s="180" t="n">
        <x:f>MAX(0,AC100-AD100)</x:f>
        <x:v>0</x:v>
      </x:c>
      <x:c r="AF100" s="180" t="n">
        <x:f>AK99</x:f>
        <x:v>0</x:v>
      </x:c>
      <x:c r="AG100" s="180" t="n">
        <x:f>IF(AF100&lt;=0,0,AF100*IFERROR(INDEX(Inputs!$E$15:$E$24,MATCH(5,Inputs!$L$15:$L$24,0)),0)/12)</x:f>
        <x:v>0</x:v>
      </x:c>
      <x:c r="AH100" s="180" t="n">
        <x:f>MIN(AF100+AG100,IF(AF100&gt;0,IFERROR(INDEX(Inputs!$H$15:$H$24,MATCH(5,Inputs!$L$15:$L$24,0)),0),0))</x:f>
        <x:v>0</x:v>
      </x:c>
      <x:c r="AI100" s="180" t="n">
        <x:f>MAX(0,AF100+AG100-AH100)</x:f>
        <x:v>0</x:v>
      </x:c>
      <x:c r="AJ100" s="180" t="n">
        <x:f>MIN(AI100,MAX(0,$G100-SUM(K100,Q100,W100,AC100)))</x:f>
        <x:v>0</x:v>
      </x:c>
      <x:c r="AK100" s="180" t="n">
        <x:f>MAX(0,AI100-AJ100)</x:f>
        <x:v>0</x:v>
      </x:c>
      <x:c r="AL100" s="180" t="n">
        <x:f>AQ99</x:f>
        <x:v>0</x:v>
      </x:c>
      <x:c r="AM100" s="180" t="n">
        <x:f>IF(AL100&lt;=0,0,AL100*IFERROR(INDEX(Inputs!$E$15:$E$24,MATCH(6,Inputs!$L$15:$L$24,0)),0)/12)</x:f>
        <x:v>0</x:v>
      </x:c>
      <x:c r="AN100" s="180" t="n">
        <x:f>MIN(AL100+AM100,IF(AL100&gt;0,IFERROR(INDEX(Inputs!$H$15:$H$24,MATCH(6,Inputs!$L$15:$L$24,0)),0),0))</x:f>
        <x:v>0</x:v>
      </x:c>
      <x:c r="AO100" s="180" t="n">
        <x:f>MAX(0,AL100+AM100-AN100)</x:f>
        <x:v>0</x:v>
      </x:c>
      <x:c r="AP100" s="180" t="n">
        <x:f>MIN(AO100,MAX(0,$G100-SUM(K100,Q100,W100,AC100,AI100)))</x:f>
        <x:v>0</x:v>
      </x:c>
      <x:c r="AQ100" s="180" t="n">
        <x:f>MAX(0,AO100-AP100)</x:f>
        <x:v>0</x:v>
      </x:c>
      <x:c r="AR100" s="180" t="n">
        <x:f>AW99</x:f>
        <x:v>0</x:v>
      </x:c>
      <x:c r="AS100" s="180" t="n">
        <x:f>IF(AR100&lt;=0,0,AR100*IFERROR(INDEX(Inputs!$E$15:$E$24,MATCH(7,Inputs!$L$15:$L$24,0)),0)/12)</x:f>
        <x:v>0</x:v>
      </x:c>
      <x:c r="AT100" s="180" t="n">
        <x:f>MIN(AR100+AS100,IF(AR100&gt;0,IFERROR(INDEX(Inputs!$H$15:$H$24,MATCH(7,Inputs!$L$15:$L$24,0)),0),0))</x:f>
        <x:v>0</x:v>
      </x:c>
      <x:c r="AU100" s="180" t="n">
        <x:f>MAX(0,AR100+AS100-AT100)</x:f>
        <x:v>0</x:v>
      </x:c>
      <x:c r="AV100" s="180" t="n">
        <x:f>MIN(AU100,MAX(0,$G100-SUM(K100,Q100,W100,AC100,AI100,AO100)))</x:f>
        <x:v>0</x:v>
      </x:c>
      <x:c r="AW100" s="180" t="n">
        <x:f>MAX(0,AU100-AV100)</x:f>
        <x:v>0</x:v>
      </x:c>
      <x:c r="AX100" s="180" t="n">
        <x:f>BC99</x:f>
        <x:v>0</x:v>
      </x:c>
      <x:c r="AY100" s="180" t="n">
        <x:f>IF(AX100&lt;=0,0,AX100*IFERROR(INDEX(Inputs!$E$15:$E$24,MATCH(8,Inputs!$L$15:$L$24,0)),0)/12)</x:f>
        <x:v>0</x:v>
      </x:c>
      <x:c r="AZ100" s="180" t="n">
        <x:f>MIN(AX100+AY100,IF(AX100&gt;0,IFERROR(INDEX(Inputs!$H$15:$H$24,MATCH(8,Inputs!$L$15:$L$24,0)),0),0))</x:f>
        <x:v>0</x:v>
      </x:c>
      <x:c r="BA100" s="180" t="n">
        <x:f>MAX(0,AX100+AY100-AZ100)</x:f>
        <x:v>0</x:v>
      </x:c>
      <x:c r="BB100" s="180" t="n">
        <x:f>MIN(BA100,MAX(0,$G100-SUM(K100,Q100,W100,AC100,AI100,AO100,AU100)))</x:f>
        <x:v>0</x:v>
      </x:c>
      <x:c r="BC100" s="180" t="n">
        <x:f>MAX(0,BA100-BB100)</x:f>
        <x:v>0</x:v>
      </x:c>
      <x:c r="BD100" s="180" t="n">
        <x:f>BI99</x:f>
        <x:v>0</x:v>
      </x:c>
      <x:c r="BE100" s="180" t="n">
        <x:f>IF(BD100&lt;=0,0,BD100*IFERROR(INDEX(Inputs!$E$15:$E$24,MATCH(9,Inputs!$L$15:$L$24,0)),0)/12)</x:f>
        <x:v>0</x:v>
      </x:c>
      <x:c r="BF100" s="180" t="n">
        <x:f>MIN(BD100+BE100,IF(BD100&gt;0,IFERROR(INDEX(Inputs!$H$15:$H$24,MATCH(9,Inputs!$L$15:$L$24,0)),0),0))</x:f>
        <x:v>0</x:v>
      </x:c>
      <x:c r="BG100" s="180" t="n">
        <x:f>MAX(0,BD100+BE100-BF100)</x:f>
        <x:v>0</x:v>
      </x:c>
      <x:c r="BH100" s="180" t="n">
        <x:f>MIN(BG100,MAX(0,$G100-SUM(K100,Q100,W100,AC100,AI100,AO100,AU100,BA100)))</x:f>
        <x:v>0</x:v>
      </x:c>
      <x:c r="BI100" s="180" t="n">
        <x:f>MAX(0,BG100-BH100)</x:f>
        <x:v>0</x:v>
      </x:c>
      <x:c r="BJ100" s="180" t="n">
        <x:f>BO99</x:f>
        <x:v>0</x:v>
      </x:c>
      <x:c r="BK100" s="180" t="n">
        <x:f>IF(BJ100&lt;=0,0,BJ100*IFERROR(INDEX(Inputs!$E$15:$E$24,MATCH(10,Inputs!$L$15:$L$24,0)),0)/12)</x:f>
        <x:v>0</x:v>
      </x:c>
      <x:c r="BL100" s="180" t="n">
        <x:f>MIN(BJ100+BK100,IF(BJ100&gt;0,IFERROR(INDEX(Inputs!$H$15:$H$24,MATCH(10,Inputs!$L$15:$L$24,0)),0),0))</x:f>
        <x:v>0</x:v>
      </x:c>
      <x:c r="BM100" s="180" t="n">
        <x:f>MAX(0,BJ100+BK100-BL100)</x:f>
        <x:v>0</x:v>
      </x:c>
      <x:c r="BN100" s="180" t="n">
        <x:f>MIN(BM100,MAX(0,$G100-SUM(K100,Q100,W100,AC100,AI100,AO100,AU100,BA100,BG100)))</x:f>
        <x:v>0</x:v>
      </x:c>
      <x:c r="BO100" s="192" t="n">
        <x:f>MAX(0,BM100-BN100)</x:f>
        <x:v>0</x:v>
      </x:c>
    </x:row>
    <x:row r="101">
      <x:c r="A101" s="191" t="n">
        <x:f>94</x:f>
        <x:v>94</x:v>
      </x:c>
      <x:c r="B101" s="178" t="n">
        <x:f>EDATE(Inputs!$B$4,A101-1)</x:f>
        <x:v>49049</x:v>
      </x:c>
      <x:c r="C101" s="182" t="n">
        <x:f>SUM(H101,N101,T101,Z101,AF101,AL101,AR101,AX101,BD101,BJ101)</x:f>
        <x:v>0</x:v>
      </x:c>
      <x:c r="D101" s="182" t="n">
        <x:f>SUM(I101,O101,U101,AA101,AG101,AM101,AS101,AY101,BE101,BK101)</x:f>
        <x:v>0</x:v>
      </x:c>
      <x:c r="E101" s="182" t="n">
        <x:f>SUM(J101,P101,V101,AB101,AH101,AN101,AT101,AZ101,BF101,BL101)+SUM(L101,R101,X101,AD101,AJ101,AP101,AV101,BB101,BH101,BN101)</x:f>
        <x:v>0</x:v>
      </x:c>
      <x:c r="F101" s="182" t="n">
        <x:f>SUM(M101,S101,Y101,AE101,AK101,AQ101,AW101,BC101,BI101,BO101)</x:f>
        <x:v>0</x:v>
      </x:c>
      <x:c r="G101" s="182" t="n">
        <x:f>MAX(0,Inputs!$B$12-SUM(J101,P101,V101,AB101,AH101,AN101,AT101,AZ101,BF101,BL101))</x:f>
        <x:v>1150</x:v>
      </x:c>
      <x:c r="H101" s="180" t="n">
        <x:f>M100</x:f>
        <x:v>0</x:v>
      </x:c>
      <x:c r="I101" s="180" t="n">
        <x:f>IF(H101&lt;=0,0,H101*IFERROR(INDEX(Inputs!$E$15:$E$24,MATCH(1,Inputs!$L$15:$L$24,0)),0)/12)</x:f>
        <x:v>0</x:v>
      </x:c>
      <x:c r="J101" s="180" t="n">
        <x:f>MIN(H101+I101,IF(H101&gt;0,IFERROR(INDEX(Inputs!$H$15:$H$24,MATCH(1,Inputs!$L$15:$L$24,0)),0),0))</x:f>
        <x:v>0</x:v>
      </x:c>
      <x:c r="K101" s="180" t="n">
        <x:f>MAX(0,H101+I101-J101)</x:f>
        <x:v>0</x:v>
      </x:c>
      <x:c r="L101" s="180" t="n">
        <x:f>MIN(K101,MAX(0,$G101-0))</x:f>
        <x:v>0</x:v>
      </x:c>
      <x:c r="M101" s="180" t="n">
        <x:f>MAX(0,K101-L101)</x:f>
        <x:v>0</x:v>
      </x:c>
      <x:c r="N101" s="180" t="n">
        <x:f>S100</x:f>
        <x:v>0</x:v>
      </x:c>
      <x:c r="O101" s="180" t="n">
        <x:f>IF(N101&lt;=0,0,N101*IFERROR(INDEX(Inputs!$E$15:$E$24,MATCH(2,Inputs!$L$15:$L$24,0)),0)/12)</x:f>
        <x:v>0</x:v>
      </x:c>
      <x:c r="P101" s="180" t="n">
        <x:f>MIN(N101+O101,IF(N101&gt;0,IFERROR(INDEX(Inputs!$H$15:$H$24,MATCH(2,Inputs!$L$15:$L$24,0)),0),0))</x:f>
        <x:v>0</x:v>
      </x:c>
      <x:c r="Q101" s="180" t="n">
        <x:f>MAX(0,N101+O101-P101)</x:f>
        <x:v>0</x:v>
      </x:c>
      <x:c r="R101" s="180" t="n">
        <x:f>MIN(Q101,MAX(0,$G101-SUM(K101)))</x:f>
        <x:v>0</x:v>
      </x:c>
      <x:c r="S101" s="180" t="n">
        <x:f>MAX(0,Q101-R101)</x:f>
        <x:v>0</x:v>
      </x:c>
      <x:c r="T101" s="180" t="n">
        <x:f>Y100</x:f>
        <x:v>0</x:v>
      </x:c>
      <x:c r="U101" s="180" t="n">
        <x:f>IF(T101&lt;=0,0,T101*IFERROR(INDEX(Inputs!$E$15:$E$24,MATCH(3,Inputs!$L$15:$L$24,0)),0)/12)</x:f>
        <x:v>0</x:v>
      </x:c>
      <x:c r="V101" s="180" t="n">
        <x:f>MIN(T101+U101,IF(T101&gt;0,IFERROR(INDEX(Inputs!$H$15:$H$24,MATCH(3,Inputs!$L$15:$L$24,0)),0),0))</x:f>
        <x:v>0</x:v>
      </x:c>
      <x:c r="W101" s="180" t="n">
        <x:f>MAX(0,T101+U101-V101)</x:f>
        <x:v>0</x:v>
      </x:c>
      <x:c r="X101" s="180" t="n">
        <x:f>MIN(W101,MAX(0,$G101-SUM(K101,Q101)))</x:f>
        <x:v>0</x:v>
      </x:c>
      <x:c r="Y101" s="180" t="n">
        <x:f>MAX(0,W101-X101)</x:f>
        <x:v>0</x:v>
      </x:c>
      <x:c r="Z101" s="180" t="n">
        <x:f>AE100</x:f>
        <x:v>0</x:v>
      </x:c>
      <x:c r="AA101" s="180" t="n">
        <x:f>IF(Z101&lt;=0,0,Z101*IFERROR(INDEX(Inputs!$E$15:$E$24,MATCH(4,Inputs!$L$15:$L$24,0)),0)/12)</x:f>
        <x:v>0</x:v>
      </x:c>
      <x:c r="AB101" s="180" t="n">
        <x:f>MIN(Z101+AA101,IF(Z101&gt;0,IFERROR(INDEX(Inputs!$H$15:$H$24,MATCH(4,Inputs!$L$15:$L$24,0)),0),0))</x:f>
        <x:v>0</x:v>
      </x:c>
      <x:c r="AC101" s="180" t="n">
        <x:f>MAX(0,Z101+AA101-AB101)</x:f>
        <x:v>0</x:v>
      </x:c>
      <x:c r="AD101" s="180" t="n">
        <x:f>MIN(AC101,MAX(0,$G101-SUM(K101,Q101,W101)))</x:f>
        <x:v>0</x:v>
      </x:c>
      <x:c r="AE101" s="180" t="n">
        <x:f>MAX(0,AC101-AD101)</x:f>
        <x:v>0</x:v>
      </x:c>
      <x:c r="AF101" s="180" t="n">
        <x:f>AK100</x:f>
        <x:v>0</x:v>
      </x:c>
      <x:c r="AG101" s="180" t="n">
        <x:f>IF(AF101&lt;=0,0,AF101*IFERROR(INDEX(Inputs!$E$15:$E$24,MATCH(5,Inputs!$L$15:$L$24,0)),0)/12)</x:f>
        <x:v>0</x:v>
      </x:c>
      <x:c r="AH101" s="180" t="n">
        <x:f>MIN(AF101+AG101,IF(AF101&gt;0,IFERROR(INDEX(Inputs!$H$15:$H$24,MATCH(5,Inputs!$L$15:$L$24,0)),0),0))</x:f>
        <x:v>0</x:v>
      </x:c>
      <x:c r="AI101" s="180" t="n">
        <x:f>MAX(0,AF101+AG101-AH101)</x:f>
        <x:v>0</x:v>
      </x:c>
      <x:c r="AJ101" s="180" t="n">
        <x:f>MIN(AI101,MAX(0,$G101-SUM(K101,Q101,W101,AC101)))</x:f>
        <x:v>0</x:v>
      </x:c>
      <x:c r="AK101" s="180" t="n">
        <x:f>MAX(0,AI101-AJ101)</x:f>
        <x:v>0</x:v>
      </x:c>
      <x:c r="AL101" s="180" t="n">
        <x:f>AQ100</x:f>
        <x:v>0</x:v>
      </x:c>
      <x:c r="AM101" s="180" t="n">
        <x:f>IF(AL101&lt;=0,0,AL101*IFERROR(INDEX(Inputs!$E$15:$E$24,MATCH(6,Inputs!$L$15:$L$24,0)),0)/12)</x:f>
        <x:v>0</x:v>
      </x:c>
      <x:c r="AN101" s="180" t="n">
        <x:f>MIN(AL101+AM101,IF(AL101&gt;0,IFERROR(INDEX(Inputs!$H$15:$H$24,MATCH(6,Inputs!$L$15:$L$24,0)),0),0))</x:f>
        <x:v>0</x:v>
      </x:c>
      <x:c r="AO101" s="180" t="n">
        <x:f>MAX(0,AL101+AM101-AN101)</x:f>
        <x:v>0</x:v>
      </x:c>
      <x:c r="AP101" s="180" t="n">
        <x:f>MIN(AO101,MAX(0,$G101-SUM(K101,Q101,W101,AC101,AI101)))</x:f>
        <x:v>0</x:v>
      </x:c>
      <x:c r="AQ101" s="180" t="n">
        <x:f>MAX(0,AO101-AP101)</x:f>
        <x:v>0</x:v>
      </x:c>
      <x:c r="AR101" s="180" t="n">
        <x:f>AW100</x:f>
        <x:v>0</x:v>
      </x:c>
      <x:c r="AS101" s="180" t="n">
        <x:f>IF(AR101&lt;=0,0,AR101*IFERROR(INDEX(Inputs!$E$15:$E$24,MATCH(7,Inputs!$L$15:$L$24,0)),0)/12)</x:f>
        <x:v>0</x:v>
      </x:c>
      <x:c r="AT101" s="180" t="n">
        <x:f>MIN(AR101+AS101,IF(AR101&gt;0,IFERROR(INDEX(Inputs!$H$15:$H$24,MATCH(7,Inputs!$L$15:$L$24,0)),0),0))</x:f>
        <x:v>0</x:v>
      </x:c>
      <x:c r="AU101" s="180" t="n">
        <x:f>MAX(0,AR101+AS101-AT101)</x:f>
        <x:v>0</x:v>
      </x:c>
      <x:c r="AV101" s="180" t="n">
        <x:f>MIN(AU101,MAX(0,$G101-SUM(K101,Q101,W101,AC101,AI101,AO101)))</x:f>
        <x:v>0</x:v>
      </x:c>
      <x:c r="AW101" s="180" t="n">
        <x:f>MAX(0,AU101-AV101)</x:f>
        <x:v>0</x:v>
      </x:c>
      <x:c r="AX101" s="180" t="n">
        <x:f>BC100</x:f>
        <x:v>0</x:v>
      </x:c>
      <x:c r="AY101" s="180" t="n">
        <x:f>IF(AX101&lt;=0,0,AX101*IFERROR(INDEX(Inputs!$E$15:$E$24,MATCH(8,Inputs!$L$15:$L$24,0)),0)/12)</x:f>
        <x:v>0</x:v>
      </x:c>
      <x:c r="AZ101" s="180" t="n">
        <x:f>MIN(AX101+AY101,IF(AX101&gt;0,IFERROR(INDEX(Inputs!$H$15:$H$24,MATCH(8,Inputs!$L$15:$L$24,0)),0),0))</x:f>
        <x:v>0</x:v>
      </x:c>
      <x:c r="BA101" s="180" t="n">
        <x:f>MAX(0,AX101+AY101-AZ101)</x:f>
        <x:v>0</x:v>
      </x:c>
      <x:c r="BB101" s="180" t="n">
        <x:f>MIN(BA101,MAX(0,$G101-SUM(K101,Q101,W101,AC101,AI101,AO101,AU101)))</x:f>
        <x:v>0</x:v>
      </x:c>
      <x:c r="BC101" s="180" t="n">
        <x:f>MAX(0,BA101-BB101)</x:f>
        <x:v>0</x:v>
      </x:c>
      <x:c r="BD101" s="180" t="n">
        <x:f>BI100</x:f>
        <x:v>0</x:v>
      </x:c>
      <x:c r="BE101" s="180" t="n">
        <x:f>IF(BD101&lt;=0,0,BD101*IFERROR(INDEX(Inputs!$E$15:$E$24,MATCH(9,Inputs!$L$15:$L$24,0)),0)/12)</x:f>
        <x:v>0</x:v>
      </x:c>
      <x:c r="BF101" s="180" t="n">
        <x:f>MIN(BD101+BE101,IF(BD101&gt;0,IFERROR(INDEX(Inputs!$H$15:$H$24,MATCH(9,Inputs!$L$15:$L$24,0)),0),0))</x:f>
        <x:v>0</x:v>
      </x:c>
      <x:c r="BG101" s="180" t="n">
        <x:f>MAX(0,BD101+BE101-BF101)</x:f>
        <x:v>0</x:v>
      </x:c>
      <x:c r="BH101" s="180" t="n">
        <x:f>MIN(BG101,MAX(0,$G101-SUM(K101,Q101,W101,AC101,AI101,AO101,AU101,BA101)))</x:f>
        <x:v>0</x:v>
      </x:c>
      <x:c r="BI101" s="180" t="n">
        <x:f>MAX(0,BG101-BH101)</x:f>
        <x:v>0</x:v>
      </x:c>
      <x:c r="BJ101" s="180" t="n">
        <x:f>BO100</x:f>
        <x:v>0</x:v>
      </x:c>
      <x:c r="BK101" s="180" t="n">
        <x:f>IF(BJ101&lt;=0,0,BJ101*IFERROR(INDEX(Inputs!$E$15:$E$24,MATCH(10,Inputs!$L$15:$L$24,0)),0)/12)</x:f>
        <x:v>0</x:v>
      </x:c>
      <x:c r="BL101" s="180" t="n">
        <x:f>MIN(BJ101+BK101,IF(BJ101&gt;0,IFERROR(INDEX(Inputs!$H$15:$H$24,MATCH(10,Inputs!$L$15:$L$24,0)),0),0))</x:f>
        <x:v>0</x:v>
      </x:c>
      <x:c r="BM101" s="180" t="n">
        <x:f>MAX(0,BJ101+BK101-BL101)</x:f>
        <x:v>0</x:v>
      </x:c>
      <x:c r="BN101" s="180" t="n">
        <x:f>MIN(BM101,MAX(0,$G101-SUM(K101,Q101,W101,AC101,AI101,AO101,AU101,BA101,BG101)))</x:f>
        <x:v>0</x:v>
      </x:c>
      <x:c r="BO101" s="192" t="n">
        <x:f>MAX(0,BM101-BN101)</x:f>
        <x:v>0</x:v>
      </x:c>
    </x:row>
    <x:row r="102">
      <x:c r="A102" s="191" t="n">
        <x:f>95</x:f>
        <x:v>95</x:v>
      </x:c>
      <x:c r="B102" s="178" t="n">
        <x:f>EDATE(Inputs!$B$4,A102-1)</x:f>
        <x:v>49079</x:v>
      </x:c>
      <x:c r="C102" s="182" t="n">
        <x:f>SUM(H102,N102,T102,Z102,AF102,AL102,AR102,AX102,BD102,BJ102)</x:f>
        <x:v>0</x:v>
      </x:c>
      <x:c r="D102" s="182" t="n">
        <x:f>SUM(I102,O102,U102,AA102,AG102,AM102,AS102,AY102,BE102,BK102)</x:f>
        <x:v>0</x:v>
      </x:c>
      <x:c r="E102" s="182" t="n">
        <x:f>SUM(J102,P102,V102,AB102,AH102,AN102,AT102,AZ102,BF102,BL102)+SUM(L102,R102,X102,AD102,AJ102,AP102,AV102,BB102,BH102,BN102)</x:f>
        <x:v>0</x:v>
      </x:c>
      <x:c r="F102" s="182" t="n">
        <x:f>SUM(M102,S102,Y102,AE102,AK102,AQ102,AW102,BC102,BI102,BO102)</x:f>
        <x:v>0</x:v>
      </x:c>
      <x:c r="G102" s="182" t="n">
        <x:f>MAX(0,Inputs!$B$12-SUM(J102,P102,V102,AB102,AH102,AN102,AT102,AZ102,BF102,BL102))</x:f>
        <x:v>1150</x:v>
      </x:c>
      <x:c r="H102" s="180" t="n">
        <x:f>M101</x:f>
        <x:v>0</x:v>
      </x:c>
      <x:c r="I102" s="180" t="n">
        <x:f>IF(H102&lt;=0,0,H102*IFERROR(INDEX(Inputs!$E$15:$E$24,MATCH(1,Inputs!$L$15:$L$24,0)),0)/12)</x:f>
        <x:v>0</x:v>
      </x:c>
      <x:c r="J102" s="180" t="n">
        <x:f>MIN(H102+I102,IF(H102&gt;0,IFERROR(INDEX(Inputs!$H$15:$H$24,MATCH(1,Inputs!$L$15:$L$24,0)),0),0))</x:f>
        <x:v>0</x:v>
      </x:c>
      <x:c r="K102" s="180" t="n">
        <x:f>MAX(0,H102+I102-J102)</x:f>
        <x:v>0</x:v>
      </x:c>
      <x:c r="L102" s="180" t="n">
        <x:f>MIN(K102,MAX(0,$G102-0))</x:f>
        <x:v>0</x:v>
      </x:c>
      <x:c r="M102" s="180" t="n">
        <x:f>MAX(0,K102-L102)</x:f>
        <x:v>0</x:v>
      </x:c>
      <x:c r="N102" s="180" t="n">
        <x:f>S101</x:f>
        <x:v>0</x:v>
      </x:c>
      <x:c r="O102" s="180" t="n">
        <x:f>IF(N102&lt;=0,0,N102*IFERROR(INDEX(Inputs!$E$15:$E$24,MATCH(2,Inputs!$L$15:$L$24,0)),0)/12)</x:f>
        <x:v>0</x:v>
      </x:c>
      <x:c r="P102" s="180" t="n">
        <x:f>MIN(N102+O102,IF(N102&gt;0,IFERROR(INDEX(Inputs!$H$15:$H$24,MATCH(2,Inputs!$L$15:$L$24,0)),0),0))</x:f>
        <x:v>0</x:v>
      </x:c>
      <x:c r="Q102" s="180" t="n">
        <x:f>MAX(0,N102+O102-P102)</x:f>
        <x:v>0</x:v>
      </x:c>
      <x:c r="R102" s="180" t="n">
        <x:f>MIN(Q102,MAX(0,$G102-SUM(K102)))</x:f>
        <x:v>0</x:v>
      </x:c>
      <x:c r="S102" s="180" t="n">
        <x:f>MAX(0,Q102-R102)</x:f>
        <x:v>0</x:v>
      </x:c>
      <x:c r="T102" s="180" t="n">
        <x:f>Y101</x:f>
        <x:v>0</x:v>
      </x:c>
      <x:c r="U102" s="180" t="n">
        <x:f>IF(T102&lt;=0,0,T102*IFERROR(INDEX(Inputs!$E$15:$E$24,MATCH(3,Inputs!$L$15:$L$24,0)),0)/12)</x:f>
        <x:v>0</x:v>
      </x:c>
      <x:c r="V102" s="180" t="n">
        <x:f>MIN(T102+U102,IF(T102&gt;0,IFERROR(INDEX(Inputs!$H$15:$H$24,MATCH(3,Inputs!$L$15:$L$24,0)),0),0))</x:f>
        <x:v>0</x:v>
      </x:c>
      <x:c r="W102" s="180" t="n">
        <x:f>MAX(0,T102+U102-V102)</x:f>
        <x:v>0</x:v>
      </x:c>
      <x:c r="X102" s="180" t="n">
        <x:f>MIN(W102,MAX(0,$G102-SUM(K102,Q102)))</x:f>
        <x:v>0</x:v>
      </x:c>
      <x:c r="Y102" s="180" t="n">
        <x:f>MAX(0,W102-X102)</x:f>
        <x:v>0</x:v>
      </x:c>
      <x:c r="Z102" s="180" t="n">
        <x:f>AE101</x:f>
        <x:v>0</x:v>
      </x:c>
      <x:c r="AA102" s="180" t="n">
        <x:f>IF(Z102&lt;=0,0,Z102*IFERROR(INDEX(Inputs!$E$15:$E$24,MATCH(4,Inputs!$L$15:$L$24,0)),0)/12)</x:f>
        <x:v>0</x:v>
      </x:c>
      <x:c r="AB102" s="180" t="n">
        <x:f>MIN(Z102+AA102,IF(Z102&gt;0,IFERROR(INDEX(Inputs!$H$15:$H$24,MATCH(4,Inputs!$L$15:$L$24,0)),0),0))</x:f>
        <x:v>0</x:v>
      </x:c>
      <x:c r="AC102" s="180" t="n">
        <x:f>MAX(0,Z102+AA102-AB102)</x:f>
        <x:v>0</x:v>
      </x:c>
      <x:c r="AD102" s="180" t="n">
        <x:f>MIN(AC102,MAX(0,$G102-SUM(K102,Q102,W102)))</x:f>
        <x:v>0</x:v>
      </x:c>
      <x:c r="AE102" s="180" t="n">
        <x:f>MAX(0,AC102-AD102)</x:f>
        <x:v>0</x:v>
      </x:c>
      <x:c r="AF102" s="180" t="n">
        <x:f>AK101</x:f>
        <x:v>0</x:v>
      </x:c>
      <x:c r="AG102" s="180" t="n">
        <x:f>IF(AF102&lt;=0,0,AF102*IFERROR(INDEX(Inputs!$E$15:$E$24,MATCH(5,Inputs!$L$15:$L$24,0)),0)/12)</x:f>
        <x:v>0</x:v>
      </x:c>
      <x:c r="AH102" s="180" t="n">
        <x:f>MIN(AF102+AG102,IF(AF102&gt;0,IFERROR(INDEX(Inputs!$H$15:$H$24,MATCH(5,Inputs!$L$15:$L$24,0)),0),0))</x:f>
        <x:v>0</x:v>
      </x:c>
      <x:c r="AI102" s="180" t="n">
        <x:f>MAX(0,AF102+AG102-AH102)</x:f>
        <x:v>0</x:v>
      </x:c>
      <x:c r="AJ102" s="180" t="n">
        <x:f>MIN(AI102,MAX(0,$G102-SUM(K102,Q102,W102,AC102)))</x:f>
        <x:v>0</x:v>
      </x:c>
      <x:c r="AK102" s="180" t="n">
        <x:f>MAX(0,AI102-AJ102)</x:f>
        <x:v>0</x:v>
      </x:c>
      <x:c r="AL102" s="180" t="n">
        <x:f>AQ101</x:f>
        <x:v>0</x:v>
      </x:c>
      <x:c r="AM102" s="180" t="n">
        <x:f>IF(AL102&lt;=0,0,AL102*IFERROR(INDEX(Inputs!$E$15:$E$24,MATCH(6,Inputs!$L$15:$L$24,0)),0)/12)</x:f>
        <x:v>0</x:v>
      </x:c>
      <x:c r="AN102" s="180" t="n">
        <x:f>MIN(AL102+AM102,IF(AL102&gt;0,IFERROR(INDEX(Inputs!$H$15:$H$24,MATCH(6,Inputs!$L$15:$L$24,0)),0),0))</x:f>
        <x:v>0</x:v>
      </x:c>
      <x:c r="AO102" s="180" t="n">
        <x:f>MAX(0,AL102+AM102-AN102)</x:f>
        <x:v>0</x:v>
      </x:c>
      <x:c r="AP102" s="180" t="n">
        <x:f>MIN(AO102,MAX(0,$G102-SUM(K102,Q102,W102,AC102,AI102)))</x:f>
        <x:v>0</x:v>
      </x:c>
      <x:c r="AQ102" s="180" t="n">
        <x:f>MAX(0,AO102-AP102)</x:f>
        <x:v>0</x:v>
      </x:c>
      <x:c r="AR102" s="180" t="n">
        <x:f>AW101</x:f>
        <x:v>0</x:v>
      </x:c>
      <x:c r="AS102" s="180" t="n">
        <x:f>IF(AR102&lt;=0,0,AR102*IFERROR(INDEX(Inputs!$E$15:$E$24,MATCH(7,Inputs!$L$15:$L$24,0)),0)/12)</x:f>
        <x:v>0</x:v>
      </x:c>
      <x:c r="AT102" s="180" t="n">
        <x:f>MIN(AR102+AS102,IF(AR102&gt;0,IFERROR(INDEX(Inputs!$H$15:$H$24,MATCH(7,Inputs!$L$15:$L$24,0)),0),0))</x:f>
        <x:v>0</x:v>
      </x:c>
      <x:c r="AU102" s="180" t="n">
        <x:f>MAX(0,AR102+AS102-AT102)</x:f>
        <x:v>0</x:v>
      </x:c>
      <x:c r="AV102" s="180" t="n">
        <x:f>MIN(AU102,MAX(0,$G102-SUM(K102,Q102,W102,AC102,AI102,AO102)))</x:f>
        <x:v>0</x:v>
      </x:c>
      <x:c r="AW102" s="180" t="n">
        <x:f>MAX(0,AU102-AV102)</x:f>
        <x:v>0</x:v>
      </x:c>
      <x:c r="AX102" s="180" t="n">
        <x:f>BC101</x:f>
        <x:v>0</x:v>
      </x:c>
      <x:c r="AY102" s="180" t="n">
        <x:f>IF(AX102&lt;=0,0,AX102*IFERROR(INDEX(Inputs!$E$15:$E$24,MATCH(8,Inputs!$L$15:$L$24,0)),0)/12)</x:f>
        <x:v>0</x:v>
      </x:c>
      <x:c r="AZ102" s="180" t="n">
        <x:f>MIN(AX102+AY102,IF(AX102&gt;0,IFERROR(INDEX(Inputs!$H$15:$H$24,MATCH(8,Inputs!$L$15:$L$24,0)),0),0))</x:f>
        <x:v>0</x:v>
      </x:c>
      <x:c r="BA102" s="180" t="n">
        <x:f>MAX(0,AX102+AY102-AZ102)</x:f>
        <x:v>0</x:v>
      </x:c>
      <x:c r="BB102" s="180" t="n">
        <x:f>MIN(BA102,MAX(0,$G102-SUM(K102,Q102,W102,AC102,AI102,AO102,AU102)))</x:f>
        <x:v>0</x:v>
      </x:c>
      <x:c r="BC102" s="180" t="n">
        <x:f>MAX(0,BA102-BB102)</x:f>
        <x:v>0</x:v>
      </x:c>
      <x:c r="BD102" s="180" t="n">
        <x:f>BI101</x:f>
        <x:v>0</x:v>
      </x:c>
      <x:c r="BE102" s="180" t="n">
        <x:f>IF(BD102&lt;=0,0,BD102*IFERROR(INDEX(Inputs!$E$15:$E$24,MATCH(9,Inputs!$L$15:$L$24,0)),0)/12)</x:f>
        <x:v>0</x:v>
      </x:c>
      <x:c r="BF102" s="180" t="n">
        <x:f>MIN(BD102+BE102,IF(BD102&gt;0,IFERROR(INDEX(Inputs!$H$15:$H$24,MATCH(9,Inputs!$L$15:$L$24,0)),0),0))</x:f>
        <x:v>0</x:v>
      </x:c>
      <x:c r="BG102" s="180" t="n">
        <x:f>MAX(0,BD102+BE102-BF102)</x:f>
        <x:v>0</x:v>
      </x:c>
      <x:c r="BH102" s="180" t="n">
        <x:f>MIN(BG102,MAX(0,$G102-SUM(K102,Q102,W102,AC102,AI102,AO102,AU102,BA102)))</x:f>
        <x:v>0</x:v>
      </x:c>
      <x:c r="BI102" s="180" t="n">
        <x:f>MAX(0,BG102-BH102)</x:f>
        <x:v>0</x:v>
      </x:c>
      <x:c r="BJ102" s="180" t="n">
        <x:f>BO101</x:f>
        <x:v>0</x:v>
      </x:c>
      <x:c r="BK102" s="180" t="n">
        <x:f>IF(BJ102&lt;=0,0,BJ102*IFERROR(INDEX(Inputs!$E$15:$E$24,MATCH(10,Inputs!$L$15:$L$24,0)),0)/12)</x:f>
        <x:v>0</x:v>
      </x:c>
      <x:c r="BL102" s="180" t="n">
        <x:f>MIN(BJ102+BK102,IF(BJ102&gt;0,IFERROR(INDEX(Inputs!$H$15:$H$24,MATCH(10,Inputs!$L$15:$L$24,0)),0),0))</x:f>
        <x:v>0</x:v>
      </x:c>
      <x:c r="BM102" s="180" t="n">
        <x:f>MAX(0,BJ102+BK102-BL102)</x:f>
        <x:v>0</x:v>
      </x:c>
      <x:c r="BN102" s="180" t="n">
        <x:f>MIN(BM102,MAX(0,$G102-SUM(K102,Q102,W102,AC102,AI102,AO102,AU102,BA102,BG102)))</x:f>
        <x:v>0</x:v>
      </x:c>
      <x:c r="BO102" s="192" t="n">
        <x:f>MAX(0,BM102-BN102)</x:f>
        <x:v>0</x:v>
      </x:c>
    </x:row>
    <x:row r="103">
      <x:c r="A103" s="191" t="n">
        <x:f>96</x:f>
        <x:v>96</x:v>
      </x:c>
      <x:c r="B103" s="178" t="n">
        <x:f>EDATE(Inputs!$B$4,A103-1)</x:f>
        <x:v>49110</x:v>
      </x:c>
      <x:c r="C103" s="182" t="n">
        <x:f>SUM(H103,N103,T103,Z103,AF103,AL103,AR103,AX103,BD103,BJ103)</x:f>
        <x:v>0</x:v>
      </x:c>
      <x:c r="D103" s="182" t="n">
        <x:f>SUM(I103,O103,U103,AA103,AG103,AM103,AS103,AY103,BE103,BK103)</x:f>
        <x:v>0</x:v>
      </x:c>
      <x:c r="E103" s="182" t="n">
        <x:f>SUM(J103,P103,V103,AB103,AH103,AN103,AT103,AZ103,BF103,BL103)+SUM(L103,R103,X103,AD103,AJ103,AP103,AV103,BB103,BH103,BN103)</x:f>
        <x:v>0</x:v>
      </x:c>
      <x:c r="F103" s="182" t="n">
        <x:f>SUM(M103,S103,Y103,AE103,AK103,AQ103,AW103,BC103,BI103,BO103)</x:f>
        <x:v>0</x:v>
      </x:c>
      <x:c r="G103" s="182" t="n">
        <x:f>MAX(0,Inputs!$B$12-SUM(J103,P103,V103,AB103,AH103,AN103,AT103,AZ103,BF103,BL103))</x:f>
        <x:v>1150</x:v>
      </x:c>
      <x:c r="H103" s="180" t="n">
        <x:f>M102</x:f>
        <x:v>0</x:v>
      </x:c>
      <x:c r="I103" s="180" t="n">
        <x:f>IF(H103&lt;=0,0,H103*IFERROR(INDEX(Inputs!$E$15:$E$24,MATCH(1,Inputs!$L$15:$L$24,0)),0)/12)</x:f>
        <x:v>0</x:v>
      </x:c>
      <x:c r="J103" s="180" t="n">
        <x:f>MIN(H103+I103,IF(H103&gt;0,IFERROR(INDEX(Inputs!$H$15:$H$24,MATCH(1,Inputs!$L$15:$L$24,0)),0),0))</x:f>
        <x:v>0</x:v>
      </x:c>
      <x:c r="K103" s="180" t="n">
        <x:f>MAX(0,H103+I103-J103)</x:f>
        <x:v>0</x:v>
      </x:c>
      <x:c r="L103" s="180" t="n">
        <x:f>MIN(K103,MAX(0,$G103-0))</x:f>
        <x:v>0</x:v>
      </x:c>
      <x:c r="M103" s="180" t="n">
        <x:f>MAX(0,K103-L103)</x:f>
        <x:v>0</x:v>
      </x:c>
      <x:c r="N103" s="180" t="n">
        <x:f>S102</x:f>
        <x:v>0</x:v>
      </x:c>
      <x:c r="O103" s="180" t="n">
        <x:f>IF(N103&lt;=0,0,N103*IFERROR(INDEX(Inputs!$E$15:$E$24,MATCH(2,Inputs!$L$15:$L$24,0)),0)/12)</x:f>
        <x:v>0</x:v>
      </x:c>
      <x:c r="P103" s="180" t="n">
        <x:f>MIN(N103+O103,IF(N103&gt;0,IFERROR(INDEX(Inputs!$H$15:$H$24,MATCH(2,Inputs!$L$15:$L$24,0)),0),0))</x:f>
        <x:v>0</x:v>
      </x:c>
      <x:c r="Q103" s="180" t="n">
        <x:f>MAX(0,N103+O103-P103)</x:f>
        <x:v>0</x:v>
      </x:c>
      <x:c r="R103" s="180" t="n">
        <x:f>MIN(Q103,MAX(0,$G103-SUM(K103)))</x:f>
        <x:v>0</x:v>
      </x:c>
      <x:c r="S103" s="180" t="n">
        <x:f>MAX(0,Q103-R103)</x:f>
        <x:v>0</x:v>
      </x:c>
      <x:c r="T103" s="180" t="n">
        <x:f>Y102</x:f>
        <x:v>0</x:v>
      </x:c>
      <x:c r="U103" s="180" t="n">
        <x:f>IF(T103&lt;=0,0,T103*IFERROR(INDEX(Inputs!$E$15:$E$24,MATCH(3,Inputs!$L$15:$L$24,0)),0)/12)</x:f>
        <x:v>0</x:v>
      </x:c>
      <x:c r="V103" s="180" t="n">
        <x:f>MIN(T103+U103,IF(T103&gt;0,IFERROR(INDEX(Inputs!$H$15:$H$24,MATCH(3,Inputs!$L$15:$L$24,0)),0),0))</x:f>
        <x:v>0</x:v>
      </x:c>
      <x:c r="W103" s="180" t="n">
        <x:f>MAX(0,T103+U103-V103)</x:f>
        <x:v>0</x:v>
      </x:c>
      <x:c r="X103" s="180" t="n">
        <x:f>MIN(W103,MAX(0,$G103-SUM(K103,Q103)))</x:f>
        <x:v>0</x:v>
      </x:c>
      <x:c r="Y103" s="180" t="n">
        <x:f>MAX(0,W103-X103)</x:f>
        <x:v>0</x:v>
      </x:c>
      <x:c r="Z103" s="180" t="n">
        <x:f>AE102</x:f>
        <x:v>0</x:v>
      </x:c>
      <x:c r="AA103" s="180" t="n">
        <x:f>IF(Z103&lt;=0,0,Z103*IFERROR(INDEX(Inputs!$E$15:$E$24,MATCH(4,Inputs!$L$15:$L$24,0)),0)/12)</x:f>
        <x:v>0</x:v>
      </x:c>
      <x:c r="AB103" s="180" t="n">
        <x:f>MIN(Z103+AA103,IF(Z103&gt;0,IFERROR(INDEX(Inputs!$H$15:$H$24,MATCH(4,Inputs!$L$15:$L$24,0)),0),0))</x:f>
        <x:v>0</x:v>
      </x:c>
      <x:c r="AC103" s="180" t="n">
        <x:f>MAX(0,Z103+AA103-AB103)</x:f>
        <x:v>0</x:v>
      </x:c>
      <x:c r="AD103" s="180" t="n">
        <x:f>MIN(AC103,MAX(0,$G103-SUM(K103,Q103,W103)))</x:f>
        <x:v>0</x:v>
      </x:c>
      <x:c r="AE103" s="180" t="n">
        <x:f>MAX(0,AC103-AD103)</x:f>
        <x:v>0</x:v>
      </x:c>
      <x:c r="AF103" s="180" t="n">
        <x:f>AK102</x:f>
        <x:v>0</x:v>
      </x:c>
      <x:c r="AG103" s="180" t="n">
        <x:f>IF(AF103&lt;=0,0,AF103*IFERROR(INDEX(Inputs!$E$15:$E$24,MATCH(5,Inputs!$L$15:$L$24,0)),0)/12)</x:f>
        <x:v>0</x:v>
      </x:c>
      <x:c r="AH103" s="180" t="n">
        <x:f>MIN(AF103+AG103,IF(AF103&gt;0,IFERROR(INDEX(Inputs!$H$15:$H$24,MATCH(5,Inputs!$L$15:$L$24,0)),0),0))</x:f>
        <x:v>0</x:v>
      </x:c>
      <x:c r="AI103" s="180" t="n">
        <x:f>MAX(0,AF103+AG103-AH103)</x:f>
        <x:v>0</x:v>
      </x:c>
      <x:c r="AJ103" s="180" t="n">
        <x:f>MIN(AI103,MAX(0,$G103-SUM(K103,Q103,W103,AC103)))</x:f>
        <x:v>0</x:v>
      </x:c>
      <x:c r="AK103" s="180" t="n">
        <x:f>MAX(0,AI103-AJ103)</x:f>
        <x:v>0</x:v>
      </x:c>
      <x:c r="AL103" s="180" t="n">
        <x:f>AQ102</x:f>
        <x:v>0</x:v>
      </x:c>
      <x:c r="AM103" s="180" t="n">
        <x:f>IF(AL103&lt;=0,0,AL103*IFERROR(INDEX(Inputs!$E$15:$E$24,MATCH(6,Inputs!$L$15:$L$24,0)),0)/12)</x:f>
        <x:v>0</x:v>
      </x:c>
      <x:c r="AN103" s="180" t="n">
        <x:f>MIN(AL103+AM103,IF(AL103&gt;0,IFERROR(INDEX(Inputs!$H$15:$H$24,MATCH(6,Inputs!$L$15:$L$24,0)),0),0))</x:f>
        <x:v>0</x:v>
      </x:c>
      <x:c r="AO103" s="180" t="n">
        <x:f>MAX(0,AL103+AM103-AN103)</x:f>
        <x:v>0</x:v>
      </x:c>
      <x:c r="AP103" s="180" t="n">
        <x:f>MIN(AO103,MAX(0,$G103-SUM(K103,Q103,W103,AC103,AI103)))</x:f>
        <x:v>0</x:v>
      </x:c>
      <x:c r="AQ103" s="180" t="n">
        <x:f>MAX(0,AO103-AP103)</x:f>
        <x:v>0</x:v>
      </x:c>
      <x:c r="AR103" s="180" t="n">
        <x:f>AW102</x:f>
        <x:v>0</x:v>
      </x:c>
      <x:c r="AS103" s="180" t="n">
        <x:f>IF(AR103&lt;=0,0,AR103*IFERROR(INDEX(Inputs!$E$15:$E$24,MATCH(7,Inputs!$L$15:$L$24,0)),0)/12)</x:f>
        <x:v>0</x:v>
      </x:c>
      <x:c r="AT103" s="180" t="n">
        <x:f>MIN(AR103+AS103,IF(AR103&gt;0,IFERROR(INDEX(Inputs!$H$15:$H$24,MATCH(7,Inputs!$L$15:$L$24,0)),0),0))</x:f>
        <x:v>0</x:v>
      </x:c>
      <x:c r="AU103" s="180" t="n">
        <x:f>MAX(0,AR103+AS103-AT103)</x:f>
        <x:v>0</x:v>
      </x:c>
      <x:c r="AV103" s="180" t="n">
        <x:f>MIN(AU103,MAX(0,$G103-SUM(K103,Q103,W103,AC103,AI103,AO103)))</x:f>
        <x:v>0</x:v>
      </x:c>
      <x:c r="AW103" s="180" t="n">
        <x:f>MAX(0,AU103-AV103)</x:f>
        <x:v>0</x:v>
      </x:c>
      <x:c r="AX103" s="180" t="n">
        <x:f>BC102</x:f>
        <x:v>0</x:v>
      </x:c>
      <x:c r="AY103" s="180" t="n">
        <x:f>IF(AX103&lt;=0,0,AX103*IFERROR(INDEX(Inputs!$E$15:$E$24,MATCH(8,Inputs!$L$15:$L$24,0)),0)/12)</x:f>
        <x:v>0</x:v>
      </x:c>
      <x:c r="AZ103" s="180" t="n">
        <x:f>MIN(AX103+AY103,IF(AX103&gt;0,IFERROR(INDEX(Inputs!$H$15:$H$24,MATCH(8,Inputs!$L$15:$L$24,0)),0),0))</x:f>
        <x:v>0</x:v>
      </x:c>
      <x:c r="BA103" s="180" t="n">
        <x:f>MAX(0,AX103+AY103-AZ103)</x:f>
        <x:v>0</x:v>
      </x:c>
      <x:c r="BB103" s="180" t="n">
        <x:f>MIN(BA103,MAX(0,$G103-SUM(K103,Q103,W103,AC103,AI103,AO103,AU103)))</x:f>
        <x:v>0</x:v>
      </x:c>
      <x:c r="BC103" s="180" t="n">
        <x:f>MAX(0,BA103-BB103)</x:f>
        <x:v>0</x:v>
      </x:c>
      <x:c r="BD103" s="180" t="n">
        <x:f>BI102</x:f>
        <x:v>0</x:v>
      </x:c>
      <x:c r="BE103" s="180" t="n">
        <x:f>IF(BD103&lt;=0,0,BD103*IFERROR(INDEX(Inputs!$E$15:$E$24,MATCH(9,Inputs!$L$15:$L$24,0)),0)/12)</x:f>
        <x:v>0</x:v>
      </x:c>
      <x:c r="BF103" s="180" t="n">
        <x:f>MIN(BD103+BE103,IF(BD103&gt;0,IFERROR(INDEX(Inputs!$H$15:$H$24,MATCH(9,Inputs!$L$15:$L$24,0)),0),0))</x:f>
        <x:v>0</x:v>
      </x:c>
      <x:c r="BG103" s="180" t="n">
        <x:f>MAX(0,BD103+BE103-BF103)</x:f>
        <x:v>0</x:v>
      </x:c>
      <x:c r="BH103" s="180" t="n">
        <x:f>MIN(BG103,MAX(0,$G103-SUM(K103,Q103,W103,AC103,AI103,AO103,AU103,BA103)))</x:f>
        <x:v>0</x:v>
      </x:c>
      <x:c r="BI103" s="180" t="n">
        <x:f>MAX(0,BG103-BH103)</x:f>
        <x:v>0</x:v>
      </x:c>
      <x:c r="BJ103" s="180" t="n">
        <x:f>BO102</x:f>
        <x:v>0</x:v>
      </x:c>
      <x:c r="BK103" s="180" t="n">
        <x:f>IF(BJ103&lt;=0,0,BJ103*IFERROR(INDEX(Inputs!$E$15:$E$24,MATCH(10,Inputs!$L$15:$L$24,0)),0)/12)</x:f>
        <x:v>0</x:v>
      </x:c>
      <x:c r="BL103" s="180" t="n">
        <x:f>MIN(BJ103+BK103,IF(BJ103&gt;0,IFERROR(INDEX(Inputs!$H$15:$H$24,MATCH(10,Inputs!$L$15:$L$24,0)),0),0))</x:f>
        <x:v>0</x:v>
      </x:c>
      <x:c r="BM103" s="180" t="n">
        <x:f>MAX(0,BJ103+BK103-BL103)</x:f>
        <x:v>0</x:v>
      </x:c>
      <x:c r="BN103" s="180" t="n">
        <x:f>MIN(BM103,MAX(0,$G103-SUM(K103,Q103,W103,AC103,AI103,AO103,AU103,BA103,BG103)))</x:f>
        <x:v>0</x:v>
      </x:c>
      <x:c r="BO103" s="192" t="n">
        <x:f>MAX(0,BM103-BN103)</x:f>
        <x:v>0</x:v>
      </x:c>
    </x:row>
    <x:row r="104">
      <x:c r="A104" s="191" t="n">
        <x:f>97</x:f>
        <x:v>97</x:v>
      </x:c>
      <x:c r="B104" s="178" t="n">
        <x:f>EDATE(Inputs!$B$4,A104-1)</x:f>
        <x:v>49140</x:v>
      </x:c>
      <x:c r="C104" s="182" t="n">
        <x:f>SUM(H104,N104,T104,Z104,AF104,AL104,AR104,AX104,BD104,BJ104)</x:f>
        <x:v>0</x:v>
      </x:c>
      <x:c r="D104" s="182" t="n">
        <x:f>SUM(I104,O104,U104,AA104,AG104,AM104,AS104,AY104,BE104,BK104)</x:f>
        <x:v>0</x:v>
      </x:c>
      <x:c r="E104" s="182" t="n">
        <x:f>SUM(J104,P104,V104,AB104,AH104,AN104,AT104,AZ104,BF104,BL104)+SUM(L104,R104,X104,AD104,AJ104,AP104,AV104,BB104,BH104,BN104)</x:f>
        <x:v>0</x:v>
      </x:c>
      <x:c r="F104" s="182" t="n">
        <x:f>SUM(M104,S104,Y104,AE104,AK104,AQ104,AW104,BC104,BI104,BO104)</x:f>
        <x:v>0</x:v>
      </x:c>
      <x:c r="G104" s="182" t="n">
        <x:f>MAX(0,Inputs!$B$12-SUM(J104,P104,V104,AB104,AH104,AN104,AT104,AZ104,BF104,BL104))</x:f>
        <x:v>1150</x:v>
      </x:c>
      <x:c r="H104" s="180" t="n">
        <x:f>M103</x:f>
        <x:v>0</x:v>
      </x:c>
      <x:c r="I104" s="180" t="n">
        <x:f>IF(H104&lt;=0,0,H104*IFERROR(INDEX(Inputs!$E$15:$E$24,MATCH(1,Inputs!$L$15:$L$24,0)),0)/12)</x:f>
        <x:v>0</x:v>
      </x:c>
      <x:c r="J104" s="180" t="n">
        <x:f>MIN(H104+I104,IF(H104&gt;0,IFERROR(INDEX(Inputs!$H$15:$H$24,MATCH(1,Inputs!$L$15:$L$24,0)),0),0))</x:f>
        <x:v>0</x:v>
      </x:c>
      <x:c r="K104" s="180" t="n">
        <x:f>MAX(0,H104+I104-J104)</x:f>
        <x:v>0</x:v>
      </x:c>
      <x:c r="L104" s="180" t="n">
        <x:f>MIN(K104,MAX(0,$G104-0))</x:f>
        <x:v>0</x:v>
      </x:c>
      <x:c r="M104" s="180" t="n">
        <x:f>MAX(0,K104-L104)</x:f>
        <x:v>0</x:v>
      </x:c>
      <x:c r="N104" s="180" t="n">
        <x:f>S103</x:f>
        <x:v>0</x:v>
      </x:c>
      <x:c r="O104" s="180" t="n">
        <x:f>IF(N104&lt;=0,0,N104*IFERROR(INDEX(Inputs!$E$15:$E$24,MATCH(2,Inputs!$L$15:$L$24,0)),0)/12)</x:f>
        <x:v>0</x:v>
      </x:c>
      <x:c r="P104" s="180" t="n">
        <x:f>MIN(N104+O104,IF(N104&gt;0,IFERROR(INDEX(Inputs!$H$15:$H$24,MATCH(2,Inputs!$L$15:$L$24,0)),0),0))</x:f>
        <x:v>0</x:v>
      </x:c>
      <x:c r="Q104" s="180" t="n">
        <x:f>MAX(0,N104+O104-P104)</x:f>
        <x:v>0</x:v>
      </x:c>
      <x:c r="R104" s="180" t="n">
        <x:f>MIN(Q104,MAX(0,$G104-SUM(K104)))</x:f>
        <x:v>0</x:v>
      </x:c>
      <x:c r="S104" s="180" t="n">
        <x:f>MAX(0,Q104-R104)</x:f>
        <x:v>0</x:v>
      </x:c>
      <x:c r="T104" s="180" t="n">
        <x:f>Y103</x:f>
        <x:v>0</x:v>
      </x:c>
      <x:c r="U104" s="180" t="n">
        <x:f>IF(T104&lt;=0,0,T104*IFERROR(INDEX(Inputs!$E$15:$E$24,MATCH(3,Inputs!$L$15:$L$24,0)),0)/12)</x:f>
        <x:v>0</x:v>
      </x:c>
      <x:c r="V104" s="180" t="n">
        <x:f>MIN(T104+U104,IF(T104&gt;0,IFERROR(INDEX(Inputs!$H$15:$H$24,MATCH(3,Inputs!$L$15:$L$24,0)),0),0))</x:f>
        <x:v>0</x:v>
      </x:c>
      <x:c r="W104" s="180" t="n">
        <x:f>MAX(0,T104+U104-V104)</x:f>
        <x:v>0</x:v>
      </x:c>
      <x:c r="X104" s="180" t="n">
        <x:f>MIN(W104,MAX(0,$G104-SUM(K104,Q104)))</x:f>
        <x:v>0</x:v>
      </x:c>
      <x:c r="Y104" s="180" t="n">
        <x:f>MAX(0,W104-X104)</x:f>
        <x:v>0</x:v>
      </x:c>
      <x:c r="Z104" s="180" t="n">
        <x:f>AE103</x:f>
        <x:v>0</x:v>
      </x:c>
      <x:c r="AA104" s="180" t="n">
        <x:f>IF(Z104&lt;=0,0,Z104*IFERROR(INDEX(Inputs!$E$15:$E$24,MATCH(4,Inputs!$L$15:$L$24,0)),0)/12)</x:f>
        <x:v>0</x:v>
      </x:c>
      <x:c r="AB104" s="180" t="n">
        <x:f>MIN(Z104+AA104,IF(Z104&gt;0,IFERROR(INDEX(Inputs!$H$15:$H$24,MATCH(4,Inputs!$L$15:$L$24,0)),0),0))</x:f>
        <x:v>0</x:v>
      </x:c>
      <x:c r="AC104" s="180" t="n">
        <x:f>MAX(0,Z104+AA104-AB104)</x:f>
        <x:v>0</x:v>
      </x:c>
      <x:c r="AD104" s="180" t="n">
        <x:f>MIN(AC104,MAX(0,$G104-SUM(K104,Q104,W104)))</x:f>
        <x:v>0</x:v>
      </x:c>
      <x:c r="AE104" s="180" t="n">
        <x:f>MAX(0,AC104-AD104)</x:f>
        <x:v>0</x:v>
      </x:c>
      <x:c r="AF104" s="180" t="n">
        <x:f>AK103</x:f>
        <x:v>0</x:v>
      </x:c>
      <x:c r="AG104" s="180" t="n">
        <x:f>IF(AF104&lt;=0,0,AF104*IFERROR(INDEX(Inputs!$E$15:$E$24,MATCH(5,Inputs!$L$15:$L$24,0)),0)/12)</x:f>
        <x:v>0</x:v>
      </x:c>
      <x:c r="AH104" s="180" t="n">
        <x:f>MIN(AF104+AG104,IF(AF104&gt;0,IFERROR(INDEX(Inputs!$H$15:$H$24,MATCH(5,Inputs!$L$15:$L$24,0)),0),0))</x:f>
        <x:v>0</x:v>
      </x:c>
      <x:c r="AI104" s="180" t="n">
        <x:f>MAX(0,AF104+AG104-AH104)</x:f>
        <x:v>0</x:v>
      </x:c>
      <x:c r="AJ104" s="180" t="n">
        <x:f>MIN(AI104,MAX(0,$G104-SUM(K104,Q104,W104,AC104)))</x:f>
        <x:v>0</x:v>
      </x:c>
      <x:c r="AK104" s="180" t="n">
        <x:f>MAX(0,AI104-AJ104)</x:f>
        <x:v>0</x:v>
      </x:c>
      <x:c r="AL104" s="180" t="n">
        <x:f>AQ103</x:f>
        <x:v>0</x:v>
      </x:c>
      <x:c r="AM104" s="180" t="n">
        <x:f>IF(AL104&lt;=0,0,AL104*IFERROR(INDEX(Inputs!$E$15:$E$24,MATCH(6,Inputs!$L$15:$L$24,0)),0)/12)</x:f>
        <x:v>0</x:v>
      </x:c>
      <x:c r="AN104" s="180" t="n">
        <x:f>MIN(AL104+AM104,IF(AL104&gt;0,IFERROR(INDEX(Inputs!$H$15:$H$24,MATCH(6,Inputs!$L$15:$L$24,0)),0),0))</x:f>
        <x:v>0</x:v>
      </x:c>
      <x:c r="AO104" s="180" t="n">
        <x:f>MAX(0,AL104+AM104-AN104)</x:f>
        <x:v>0</x:v>
      </x:c>
      <x:c r="AP104" s="180" t="n">
        <x:f>MIN(AO104,MAX(0,$G104-SUM(K104,Q104,W104,AC104,AI104)))</x:f>
        <x:v>0</x:v>
      </x:c>
      <x:c r="AQ104" s="180" t="n">
        <x:f>MAX(0,AO104-AP104)</x:f>
        <x:v>0</x:v>
      </x:c>
      <x:c r="AR104" s="180" t="n">
        <x:f>AW103</x:f>
        <x:v>0</x:v>
      </x:c>
      <x:c r="AS104" s="180" t="n">
        <x:f>IF(AR104&lt;=0,0,AR104*IFERROR(INDEX(Inputs!$E$15:$E$24,MATCH(7,Inputs!$L$15:$L$24,0)),0)/12)</x:f>
        <x:v>0</x:v>
      </x:c>
      <x:c r="AT104" s="180" t="n">
        <x:f>MIN(AR104+AS104,IF(AR104&gt;0,IFERROR(INDEX(Inputs!$H$15:$H$24,MATCH(7,Inputs!$L$15:$L$24,0)),0),0))</x:f>
        <x:v>0</x:v>
      </x:c>
      <x:c r="AU104" s="180" t="n">
        <x:f>MAX(0,AR104+AS104-AT104)</x:f>
        <x:v>0</x:v>
      </x:c>
      <x:c r="AV104" s="180" t="n">
        <x:f>MIN(AU104,MAX(0,$G104-SUM(K104,Q104,W104,AC104,AI104,AO104)))</x:f>
        <x:v>0</x:v>
      </x:c>
      <x:c r="AW104" s="180" t="n">
        <x:f>MAX(0,AU104-AV104)</x:f>
        <x:v>0</x:v>
      </x:c>
      <x:c r="AX104" s="180" t="n">
        <x:f>BC103</x:f>
        <x:v>0</x:v>
      </x:c>
      <x:c r="AY104" s="180" t="n">
        <x:f>IF(AX104&lt;=0,0,AX104*IFERROR(INDEX(Inputs!$E$15:$E$24,MATCH(8,Inputs!$L$15:$L$24,0)),0)/12)</x:f>
        <x:v>0</x:v>
      </x:c>
      <x:c r="AZ104" s="180" t="n">
        <x:f>MIN(AX104+AY104,IF(AX104&gt;0,IFERROR(INDEX(Inputs!$H$15:$H$24,MATCH(8,Inputs!$L$15:$L$24,0)),0),0))</x:f>
        <x:v>0</x:v>
      </x:c>
      <x:c r="BA104" s="180" t="n">
        <x:f>MAX(0,AX104+AY104-AZ104)</x:f>
        <x:v>0</x:v>
      </x:c>
      <x:c r="BB104" s="180" t="n">
        <x:f>MIN(BA104,MAX(0,$G104-SUM(K104,Q104,W104,AC104,AI104,AO104,AU104)))</x:f>
        <x:v>0</x:v>
      </x:c>
      <x:c r="BC104" s="180" t="n">
        <x:f>MAX(0,BA104-BB104)</x:f>
        <x:v>0</x:v>
      </x:c>
      <x:c r="BD104" s="180" t="n">
        <x:f>BI103</x:f>
        <x:v>0</x:v>
      </x:c>
      <x:c r="BE104" s="180" t="n">
        <x:f>IF(BD104&lt;=0,0,BD104*IFERROR(INDEX(Inputs!$E$15:$E$24,MATCH(9,Inputs!$L$15:$L$24,0)),0)/12)</x:f>
        <x:v>0</x:v>
      </x:c>
      <x:c r="BF104" s="180" t="n">
        <x:f>MIN(BD104+BE104,IF(BD104&gt;0,IFERROR(INDEX(Inputs!$H$15:$H$24,MATCH(9,Inputs!$L$15:$L$24,0)),0),0))</x:f>
        <x:v>0</x:v>
      </x:c>
      <x:c r="BG104" s="180" t="n">
        <x:f>MAX(0,BD104+BE104-BF104)</x:f>
        <x:v>0</x:v>
      </x:c>
      <x:c r="BH104" s="180" t="n">
        <x:f>MIN(BG104,MAX(0,$G104-SUM(K104,Q104,W104,AC104,AI104,AO104,AU104,BA104)))</x:f>
        <x:v>0</x:v>
      </x:c>
      <x:c r="BI104" s="180" t="n">
        <x:f>MAX(0,BG104-BH104)</x:f>
        <x:v>0</x:v>
      </x:c>
      <x:c r="BJ104" s="180" t="n">
        <x:f>BO103</x:f>
        <x:v>0</x:v>
      </x:c>
      <x:c r="BK104" s="180" t="n">
        <x:f>IF(BJ104&lt;=0,0,BJ104*IFERROR(INDEX(Inputs!$E$15:$E$24,MATCH(10,Inputs!$L$15:$L$24,0)),0)/12)</x:f>
        <x:v>0</x:v>
      </x:c>
      <x:c r="BL104" s="180" t="n">
        <x:f>MIN(BJ104+BK104,IF(BJ104&gt;0,IFERROR(INDEX(Inputs!$H$15:$H$24,MATCH(10,Inputs!$L$15:$L$24,0)),0),0))</x:f>
        <x:v>0</x:v>
      </x:c>
      <x:c r="BM104" s="180" t="n">
        <x:f>MAX(0,BJ104+BK104-BL104)</x:f>
        <x:v>0</x:v>
      </x:c>
      <x:c r="BN104" s="180" t="n">
        <x:f>MIN(BM104,MAX(0,$G104-SUM(K104,Q104,W104,AC104,AI104,AO104,AU104,BA104,BG104)))</x:f>
        <x:v>0</x:v>
      </x:c>
      <x:c r="BO104" s="192" t="n">
        <x:f>MAX(0,BM104-BN104)</x:f>
        <x:v>0</x:v>
      </x:c>
    </x:row>
    <x:row r="105">
      <x:c r="A105" s="191" t="n">
        <x:f>98</x:f>
        <x:v>98</x:v>
      </x:c>
      <x:c r="B105" s="178" t="n">
        <x:f>EDATE(Inputs!$B$4,A105-1)</x:f>
        <x:v>49171</x:v>
      </x:c>
      <x:c r="C105" s="182" t="n">
        <x:f>SUM(H105,N105,T105,Z105,AF105,AL105,AR105,AX105,BD105,BJ105)</x:f>
        <x:v>0</x:v>
      </x:c>
      <x:c r="D105" s="182" t="n">
        <x:f>SUM(I105,O105,U105,AA105,AG105,AM105,AS105,AY105,BE105,BK105)</x:f>
        <x:v>0</x:v>
      </x:c>
      <x:c r="E105" s="182" t="n">
        <x:f>SUM(J105,P105,V105,AB105,AH105,AN105,AT105,AZ105,BF105,BL105)+SUM(L105,R105,X105,AD105,AJ105,AP105,AV105,BB105,BH105,BN105)</x:f>
        <x:v>0</x:v>
      </x:c>
      <x:c r="F105" s="182" t="n">
        <x:f>SUM(M105,S105,Y105,AE105,AK105,AQ105,AW105,BC105,BI105,BO105)</x:f>
        <x:v>0</x:v>
      </x:c>
      <x:c r="G105" s="182" t="n">
        <x:f>MAX(0,Inputs!$B$12-SUM(J105,P105,V105,AB105,AH105,AN105,AT105,AZ105,BF105,BL105))</x:f>
        <x:v>1150</x:v>
      </x:c>
      <x:c r="H105" s="180" t="n">
        <x:f>M104</x:f>
        <x:v>0</x:v>
      </x:c>
      <x:c r="I105" s="180" t="n">
        <x:f>IF(H105&lt;=0,0,H105*IFERROR(INDEX(Inputs!$E$15:$E$24,MATCH(1,Inputs!$L$15:$L$24,0)),0)/12)</x:f>
        <x:v>0</x:v>
      </x:c>
      <x:c r="J105" s="180" t="n">
        <x:f>MIN(H105+I105,IF(H105&gt;0,IFERROR(INDEX(Inputs!$H$15:$H$24,MATCH(1,Inputs!$L$15:$L$24,0)),0),0))</x:f>
        <x:v>0</x:v>
      </x:c>
      <x:c r="K105" s="180" t="n">
        <x:f>MAX(0,H105+I105-J105)</x:f>
        <x:v>0</x:v>
      </x:c>
      <x:c r="L105" s="180" t="n">
        <x:f>MIN(K105,MAX(0,$G105-0))</x:f>
        <x:v>0</x:v>
      </x:c>
      <x:c r="M105" s="180" t="n">
        <x:f>MAX(0,K105-L105)</x:f>
        <x:v>0</x:v>
      </x:c>
      <x:c r="N105" s="180" t="n">
        <x:f>S104</x:f>
        <x:v>0</x:v>
      </x:c>
      <x:c r="O105" s="180" t="n">
        <x:f>IF(N105&lt;=0,0,N105*IFERROR(INDEX(Inputs!$E$15:$E$24,MATCH(2,Inputs!$L$15:$L$24,0)),0)/12)</x:f>
        <x:v>0</x:v>
      </x:c>
      <x:c r="P105" s="180" t="n">
        <x:f>MIN(N105+O105,IF(N105&gt;0,IFERROR(INDEX(Inputs!$H$15:$H$24,MATCH(2,Inputs!$L$15:$L$24,0)),0),0))</x:f>
        <x:v>0</x:v>
      </x:c>
      <x:c r="Q105" s="180" t="n">
        <x:f>MAX(0,N105+O105-P105)</x:f>
        <x:v>0</x:v>
      </x:c>
      <x:c r="R105" s="180" t="n">
        <x:f>MIN(Q105,MAX(0,$G105-SUM(K105)))</x:f>
        <x:v>0</x:v>
      </x:c>
      <x:c r="S105" s="180" t="n">
        <x:f>MAX(0,Q105-R105)</x:f>
        <x:v>0</x:v>
      </x:c>
      <x:c r="T105" s="180" t="n">
        <x:f>Y104</x:f>
        <x:v>0</x:v>
      </x:c>
      <x:c r="U105" s="180" t="n">
        <x:f>IF(T105&lt;=0,0,T105*IFERROR(INDEX(Inputs!$E$15:$E$24,MATCH(3,Inputs!$L$15:$L$24,0)),0)/12)</x:f>
        <x:v>0</x:v>
      </x:c>
      <x:c r="V105" s="180" t="n">
        <x:f>MIN(T105+U105,IF(T105&gt;0,IFERROR(INDEX(Inputs!$H$15:$H$24,MATCH(3,Inputs!$L$15:$L$24,0)),0),0))</x:f>
        <x:v>0</x:v>
      </x:c>
      <x:c r="W105" s="180" t="n">
        <x:f>MAX(0,T105+U105-V105)</x:f>
        <x:v>0</x:v>
      </x:c>
      <x:c r="X105" s="180" t="n">
        <x:f>MIN(W105,MAX(0,$G105-SUM(K105,Q105)))</x:f>
        <x:v>0</x:v>
      </x:c>
      <x:c r="Y105" s="180" t="n">
        <x:f>MAX(0,W105-X105)</x:f>
        <x:v>0</x:v>
      </x:c>
      <x:c r="Z105" s="180" t="n">
        <x:f>AE104</x:f>
        <x:v>0</x:v>
      </x:c>
      <x:c r="AA105" s="180" t="n">
        <x:f>IF(Z105&lt;=0,0,Z105*IFERROR(INDEX(Inputs!$E$15:$E$24,MATCH(4,Inputs!$L$15:$L$24,0)),0)/12)</x:f>
        <x:v>0</x:v>
      </x:c>
      <x:c r="AB105" s="180" t="n">
        <x:f>MIN(Z105+AA105,IF(Z105&gt;0,IFERROR(INDEX(Inputs!$H$15:$H$24,MATCH(4,Inputs!$L$15:$L$24,0)),0),0))</x:f>
        <x:v>0</x:v>
      </x:c>
      <x:c r="AC105" s="180" t="n">
        <x:f>MAX(0,Z105+AA105-AB105)</x:f>
        <x:v>0</x:v>
      </x:c>
      <x:c r="AD105" s="180" t="n">
        <x:f>MIN(AC105,MAX(0,$G105-SUM(K105,Q105,W105)))</x:f>
        <x:v>0</x:v>
      </x:c>
      <x:c r="AE105" s="180" t="n">
        <x:f>MAX(0,AC105-AD105)</x:f>
        <x:v>0</x:v>
      </x:c>
      <x:c r="AF105" s="180" t="n">
        <x:f>AK104</x:f>
        <x:v>0</x:v>
      </x:c>
      <x:c r="AG105" s="180" t="n">
        <x:f>IF(AF105&lt;=0,0,AF105*IFERROR(INDEX(Inputs!$E$15:$E$24,MATCH(5,Inputs!$L$15:$L$24,0)),0)/12)</x:f>
        <x:v>0</x:v>
      </x:c>
      <x:c r="AH105" s="180" t="n">
        <x:f>MIN(AF105+AG105,IF(AF105&gt;0,IFERROR(INDEX(Inputs!$H$15:$H$24,MATCH(5,Inputs!$L$15:$L$24,0)),0),0))</x:f>
        <x:v>0</x:v>
      </x:c>
      <x:c r="AI105" s="180" t="n">
        <x:f>MAX(0,AF105+AG105-AH105)</x:f>
        <x:v>0</x:v>
      </x:c>
      <x:c r="AJ105" s="180" t="n">
        <x:f>MIN(AI105,MAX(0,$G105-SUM(K105,Q105,W105,AC105)))</x:f>
        <x:v>0</x:v>
      </x:c>
      <x:c r="AK105" s="180" t="n">
        <x:f>MAX(0,AI105-AJ105)</x:f>
        <x:v>0</x:v>
      </x:c>
      <x:c r="AL105" s="180" t="n">
        <x:f>AQ104</x:f>
        <x:v>0</x:v>
      </x:c>
      <x:c r="AM105" s="180" t="n">
        <x:f>IF(AL105&lt;=0,0,AL105*IFERROR(INDEX(Inputs!$E$15:$E$24,MATCH(6,Inputs!$L$15:$L$24,0)),0)/12)</x:f>
        <x:v>0</x:v>
      </x:c>
      <x:c r="AN105" s="180" t="n">
        <x:f>MIN(AL105+AM105,IF(AL105&gt;0,IFERROR(INDEX(Inputs!$H$15:$H$24,MATCH(6,Inputs!$L$15:$L$24,0)),0),0))</x:f>
        <x:v>0</x:v>
      </x:c>
      <x:c r="AO105" s="180" t="n">
        <x:f>MAX(0,AL105+AM105-AN105)</x:f>
        <x:v>0</x:v>
      </x:c>
      <x:c r="AP105" s="180" t="n">
        <x:f>MIN(AO105,MAX(0,$G105-SUM(K105,Q105,W105,AC105,AI105)))</x:f>
        <x:v>0</x:v>
      </x:c>
      <x:c r="AQ105" s="180" t="n">
        <x:f>MAX(0,AO105-AP105)</x:f>
        <x:v>0</x:v>
      </x:c>
      <x:c r="AR105" s="180" t="n">
        <x:f>AW104</x:f>
        <x:v>0</x:v>
      </x:c>
      <x:c r="AS105" s="180" t="n">
        <x:f>IF(AR105&lt;=0,0,AR105*IFERROR(INDEX(Inputs!$E$15:$E$24,MATCH(7,Inputs!$L$15:$L$24,0)),0)/12)</x:f>
        <x:v>0</x:v>
      </x:c>
      <x:c r="AT105" s="180" t="n">
        <x:f>MIN(AR105+AS105,IF(AR105&gt;0,IFERROR(INDEX(Inputs!$H$15:$H$24,MATCH(7,Inputs!$L$15:$L$24,0)),0),0))</x:f>
        <x:v>0</x:v>
      </x:c>
      <x:c r="AU105" s="180" t="n">
        <x:f>MAX(0,AR105+AS105-AT105)</x:f>
        <x:v>0</x:v>
      </x:c>
      <x:c r="AV105" s="180" t="n">
        <x:f>MIN(AU105,MAX(0,$G105-SUM(K105,Q105,W105,AC105,AI105,AO105)))</x:f>
        <x:v>0</x:v>
      </x:c>
      <x:c r="AW105" s="180" t="n">
        <x:f>MAX(0,AU105-AV105)</x:f>
        <x:v>0</x:v>
      </x:c>
      <x:c r="AX105" s="180" t="n">
        <x:f>BC104</x:f>
        <x:v>0</x:v>
      </x:c>
      <x:c r="AY105" s="180" t="n">
        <x:f>IF(AX105&lt;=0,0,AX105*IFERROR(INDEX(Inputs!$E$15:$E$24,MATCH(8,Inputs!$L$15:$L$24,0)),0)/12)</x:f>
        <x:v>0</x:v>
      </x:c>
      <x:c r="AZ105" s="180" t="n">
        <x:f>MIN(AX105+AY105,IF(AX105&gt;0,IFERROR(INDEX(Inputs!$H$15:$H$24,MATCH(8,Inputs!$L$15:$L$24,0)),0),0))</x:f>
        <x:v>0</x:v>
      </x:c>
      <x:c r="BA105" s="180" t="n">
        <x:f>MAX(0,AX105+AY105-AZ105)</x:f>
        <x:v>0</x:v>
      </x:c>
      <x:c r="BB105" s="180" t="n">
        <x:f>MIN(BA105,MAX(0,$G105-SUM(K105,Q105,W105,AC105,AI105,AO105,AU105)))</x:f>
        <x:v>0</x:v>
      </x:c>
      <x:c r="BC105" s="180" t="n">
        <x:f>MAX(0,BA105-BB105)</x:f>
        <x:v>0</x:v>
      </x:c>
      <x:c r="BD105" s="180" t="n">
        <x:f>BI104</x:f>
        <x:v>0</x:v>
      </x:c>
      <x:c r="BE105" s="180" t="n">
        <x:f>IF(BD105&lt;=0,0,BD105*IFERROR(INDEX(Inputs!$E$15:$E$24,MATCH(9,Inputs!$L$15:$L$24,0)),0)/12)</x:f>
        <x:v>0</x:v>
      </x:c>
      <x:c r="BF105" s="180" t="n">
        <x:f>MIN(BD105+BE105,IF(BD105&gt;0,IFERROR(INDEX(Inputs!$H$15:$H$24,MATCH(9,Inputs!$L$15:$L$24,0)),0),0))</x:f>
        <x:v>0</x:v>
      </x:c>
      <x:c r="BG105" s="180" t="n">
        <x:f>MAX(0,BD105+BE105-BF105)</x:f>
        <x:v>0</x:v>
      </x:c>
      <x:c r="BH105" s="180" t="n">
        <x:f>MIN(BG105,MAX(0,$G105-SUM(K105,Q105,W105,AC105,AI105,AO105,AU105,BA105)))</x:f>
        <x:v>0</x:v>
      </x:c>
      <x:c r="BI105" s="180" t="n">
        <x:f>MAX(0,BG105-BH105)</x:f>
        <x:v>0</x:v>
      </x:c>
      <x:c r="BJ105" s="180" t="n">
        <x:f>BO104</x:f>
        <x:v>0</x:v>
      </x:c>
      <x:c r="BK105" s="180" t="n">
        <x:f>IF(BJ105&lt;=0,0,BJ105*IFERROR(INDEX(Inputs!$E$15:$E$24,MATCH(10,Inputs!$L$15:$L$24,0)),0)/12)</x:f>
        <x:v>0</x:v>
      </x:c>
      <x:c r="BL105" s="180" t="n">
        <x:f>MIN(BJ105+BK105,IF(BJ105&gt;0,IFERROR(INDEX(Inputs!$H$15:$H$24,MATCH(10,Inputs!$L$15:$L$24,0)),0),0))</x:f>
        <x:v>0</x:v>
      </x:c>
      <x:c r="BM105" s="180" t="n">
        <x:f>MAX(0,BJ105+BK105-BL105)</x:f>
        <x:v>0</x:v>
      </x:c>
      <x:c r="BN105" s="180" t="n">
        <x:f>MIN(BM105,MAX(0,$G105-SUM(K105,Q105,W105,AC105,AI105,AO105,AU105,BA105,BG105)))</x:f>
        <x:v>0</x:v>
      </x:c>
      <x:c r="BO105" s="192" t="n">
        <x:f>MAX(0,BM105-BN105)</x:f>
        <x:v>0</x:v>
      </x:c>
    </x:row>
    <x:row r="106">
      <x:c r="A106" s="191" t="n">
        <x:f>99</x:f>
        <x:v>99</x:v>
      </x:c>
      <x:c r="B106" s="178" t="n">
        <x:f>EDATE(Inputs!$B$4,A106-1)</x:f>
        <x:v>49202</x:v>
      </x:c>
      <x:c r="C106" s="182" t="n">
        <x:f>SUM(H106,N106,T106,Z106,AF106,AL106,AR106,AX106,BD106,BJ106)</x:f>
        <x:v>0</x:v>
      </x:c>
      <x:c r="D106" s="182" t="n">
        <x:f>SUM(I106,O106,U106,AA106,AG106,AM106,AS106,AY106,BE106,BK106)</x:f>
        <x:v>0</x:v>
      </x:c>
      <x:c r="E106" s="182" t="n">
        <x:f>SUM(J106,P106,V106,AB106,AH106,AN106,AT106,AZ106,BF106,BL106)+SUM(L106,R106,X106,AD106,AJ106,AP106,AV106,BB106,BH106,BN106)</x:f>
        <x:v>0</x:v>
      </x:c>
      <x:c r="F106" s="182" t="n">
        <x:f>SUM(M106,S106,Y106,AE106,AK106,AQ106,AW106,BC106,BI106,BO106)</x:f>
        <x:v>0</x:v>
      </x:c>
      <x:c r="G106" s="182" t="n">
        <x:f>MAX(0,Inputs!$B$12-SUM(J106,P106,V106,AB106,AH106,AN106,AT106,AZ106,BF106,BL106))</x:f>
        <x:v>1150</x:v>
      </x:c>
      <x:c r="H106" s="180" t="n">
        <x:f>M105</x:f>
        <x:v>0</x:v>
      </x:c>
      <x:c r="I106" s="180" t="n">
        <x:f>IF(H106&lt;=0,0,H106*IFERROR(INDEX(Inputs!$E$15:$E$24,MATCH(1,Inputs!$L$15:$L$24,0)),0)/12)</x:f>
        <x:v>0</x:v>
      </x:c>
      <x:c r="J106" s="180" t="n">
        <x:f>MIN(H106+I106,IF(H106&gt;0,IFERROR(INDEX(Inputs!$H$15:$H$24,MATCH(1,Inputs!$L$15:$L$24,0)),0),0))</x:f>
        <x:v>0</x:v>
      </x:c>
      <x:c r="K106" s="180" t="n">
        <x:f>MAX(0,H106+I106-J106)</x:f>
        <x:v>0</x:v>
      </x:c>
      <x:c r="L106" s="180" t="n">
        <x:f>MIN(K106,MAX(0,$G106-0))</x:f>
        <x:v>0</x:v>
      </x:c>
      <x:c r="M106" s="180" t="n">
        <x:f>MAX(0,K106-L106)</x:f>
        <x:v>0</x:v>
      </x:c>
      <x:c r="N106" s="180" t="n">
        <x:f>S105</x:f>
        <x:v>0</x:v>
      </x:c>
      <x:c r="O106" s="180" t="n">
        <x:f>IF(N106&lt;=0,0,N106*IFERROR(INDEX(Inputs!$E$15:$E$24,MATCH(2,Inputs!$L$15:$L$24,0)),0)/12)</x:f>
        <x:v>0</x:v>
      </x:c>
      <x:c r="P106" s="180" t="n">
        <x:f>MIN(N106+O106,IF(N106&gt;0,IFERROR(INDEX(Inputs!$H$15:$H$24,MATCH(2,Inputs!$L$15:$L$24,0)),0),0))</x:f>
        <x:v>0</x:v>
      </x:c>
      <x:c r="Q106" s="180" t="n">
        <x:f>MAX(0,N106+O106-P106)</x:f>
        <x:v>0</x:v>
      </x:c>
      <x:c r="R106" s="180" t="n">
        <x:f>MIN(Q106,MAX(0,$G106-SUM(K106)))</x:f>
        <x:v>0</x:v>
      </x:c>
      <x:c r="S106" s="180" t="n">
        <x:f>MAX(0,Q106-R106)</x:f>
        <x:v>0</x:v>
      </x:c>
      <x:c r="T106" s="180" t="n">
        <x:f>Y105</x:f>
        <x:v>0</x:v>
      </x:c>
      <x:c r="U106" s="180" t="n">
        <x:f>IF(T106&lt;=0,0,T106*IFERROR(INDEX(Inputs!$E$15:$E$24,MATCH(3,Inputs!$L$15:$L$24,0)),0)/12)</x:f>
        <x:v>0</x:v>
      </x:c>
      <x:c r="V106" s="180" t="n">
        <x:f>MIN(T106+U106,IF(T106&gt;0,IFERROR(INDEX(Inputs!$H$15:$H$24,MATCH(3,Inputs!$L$15:$L$24,0)),0),0))</x:f>
        <x:v>0</x:v>
      </x:c>
      <x:c r="W106" s="180" t="n">
        <x:f>MAX(0,T106+U106-V106)</x:f>
        <x:v>0</x:v>
      </x:c>
      <x:c r="X106" s="180" t="n">
        <x:f>MIN(W106,MAX(0,$G106-SUM(K106,Q106)))</x:f>
        <x:v>0</x:v>
      </x:c>
      <x:c r="Y106" s="180" t="n">
        <x:f>MAX(0,W106-X106)</x:f>
        <x:v>0</x:v>
      </x:c>
      <x:c r="Z106" s="180" t="n">
        <x:f>AE105</x:f>
        <x:v>0</x:v>
      </x:c>
      <x:c r="AA106" s="180" t="n">
        <x:f>IF(Z106&lt;=0,0,Z106*IFERROR(INDEX(Inputs!$E$15:$E$24,MATCH(4,Inputs!$L$15:$L$24,0)),0)/12)</x:f>
        <x:v>0</x:v>
      </x:c>
      <x:c r="AB106" s="180" t="n">
        <x:f>MIN(Z106+AA106,IF(Z106&gt;0,IFERROR(INDEX(Inputs!$H$15:$H$24,MATCH(4,Inputs!$L$15:$L$24,0)),0),0))</x:f>
        <x:v>0</x:v>
      </x:c>
      <x:c r="AC106" s="180" t="n">
        <x:f>MAX(0,Z106+AA106-AB106)</x:f>
        <x:v>0</x:v>
      </x:c>
      <x:c r="AD106" s="180" t="n">
        <x:f>MIN(AC106,MAX(0,$G106-SUM(K106,Q106,W106)))</x:f>
        <x:v>0</x:v>
      </x:c>
      <x:c r="AE106" s="180" t="n">
        <x:f>MAX(0,AC106-AD106)</x:f>
        <x:v>0</x:v>
      </x:c>
      <x:c r="AF106" s="180" t="n">
        <x:f>AK105</x:f>
        <x:v>0</x:v>
      </x:c>
      <x:c r="AG106" s="180" t="n">
        <x:f>IF(AF106&lt;=0,0,AF106*IFERROR(INDEX(Inputs!$E$15:$E$24,MATCH(5,Inputs!$L$15:$L$24,0)),0)/12)</x:f>
        <x:v>0</x:v>
      </x:c>
      <x:c r="AH106" s="180" t="n">
        <x:f>MIN(AF106+AG106,IF(AF106&gt;0,IFERROR(INDEX(Inputs!$H$15:$H$24,MATCH(5,Inputs!$L$15:$L$24,0)),0),0))</x:f>
        <x:v>0</x:v>
      </x:c>
      <x:c r="AI106" s="180" t="n">
        <x:f>MAX(0,AF106+AG106-AH106)</x:f>
        <x:v>0</x:v>
      </x:c>
      <x:c r="AJ106" s="180" t="n">
        <x:f>MIN(AI106,MAX(0,$G106-SUM(K106,Q106,W106,AC106)))</x:f>
        <x:v>0</x:v>
      </x:c>
      <x:c r="AK106" s="180" t="n">
        <x:f>MAX(0,AI106-AJ106)</x:f>
        <x:v>0</x:v>
      </x:c>
      <x:c r="AL106" s="180" t="n">
        <x:f>AQ105</x:f>
        <x:v>0</x:v>
      </x:c>
      <x:c r="AM106" s="180" t="n">
        <x:f>IF(AL106&lt;=0,0,AL106*IFERROR(INDEX(Inputs!$E$15:$E$24,MATCH(6,Inputs!$L$15:$L$24,0)),0)/12)</x:f>
        <x:v>0</x:v>
      </x:c>
      <x:c r="AN106" s="180" t="n">
        <x:f>MIN(AL106+AM106,IF(AL106&gt;0,IFERROR(INDEX(Inputs!$H$15:$H$24,MATCH(6,Inputs!$L$15:$L$24,0)),0),0))</x:f>
        <x:v>0</x:v>
      </x:c>
      <x:c r="AO106" s="180" t="n">
        <x:f>MAX(0,AL106+AM106-AN106)</x:f>
        <x:v>0</x:v>
      </x:c>
      <x:c r="AP106" s="180" t="n">
        <x:f>MIN(AO106,MAX(0,$G106-SUM(K106,Q106,W106,AC106,AI106)))</x:f>
        <x:v>0</x:v>
      </x:c>
      <x:c r="AQ106" s="180" t="n">
        <x:f>MAX(0,AO106-AP106)</x:f>
        <x:v>0</x:v>
      </x:c>
      <x:c r="AR106" s="180" t="n">
        <x:f>AW105</x:f>
        <x:v>0</x:v>
      </x:c>
      <x:c r="AS106" s="180" t="n">
        <x:f>IF(AR106&lt;=0,0,AR106*IFERROR(INDEX(Inputs!$E$15:$E$24,MATCH(7,Inputs!$L$15:$L$24,0)),0)/12)</x:f>
        <x:v>0</x:v>
      </x:c>
      <x:c r="AT106" s="180" t="n">
        <x:f>MIN(AR106+AS106,IF(AR106&gt;0,IFERROR(INDEX(Inputs!$H$15:$H$24,MATCH(7,Inputs!$L$15:$L$24,0)),0),0))</x:f>
        <x:v>0</x:v>
      </x:c>
      <x:c r="AU106" s="180" t="n">
        <x:f>MAX(0,AR106+AS106-AT106)</x:f>
        <x:v>0</x:v>
      </x:c>
      <x:c r="AV106" s="180" t="n">
        <x:f>MIN(AU106,MAX(0,$G106-SUM(K106,Q106,W106,AC106,AI106,AO106)))</x:f>
        <x:v>0</x:v>
      </x:c>
      <x:c r="AW106" s="180" t="n">
        <x:f>MAX(0,AU106-AV106)</x:f>
        <x:v>0</x:v>
      </x:c>
      <x:c r="AX106" s="180" t="n">
        <x:f>BC105</x:f>
        <x:v>0</x:v>
      </x:c>
      <x:c r="AY106" s="180" t="n">
        <x:f>IF(AX106&lt;=0,0,AX106*IFERROR(INDEX(Inputs!$E$15:$E$24,MATCH(8,Inputs!$L$15:$L$24,0)),0)/12)</x:f>
        <x:v>0</x:v>
      </x:c>
      <x:c r="AZ106" s="180" t="n">
        <x:f>MIN(AX106+AY106,IF(AX106&gt;0,IFERROR(INDEX(Inputs!$H$15:$H$24,MATCH(8,Inputs!$L$15:$L$24,0)),0),0))</x:f>
        <x:v>0</x:v>
      </x:c>
      <x:c r="BA106" s="180" t="n">
        <x:f>MAX(0,AX106+AY106-AZ106)</x:f>
        <x:v>0</x:v>
      </x:c>
      <x:c r="BB106" s="180" t="n">
        <x:f>MIN(BA106,MAX(0,$G106-SUM(K106,Q106,W106,AC106,AI106,AO106,AU106)))</x:f>
        <x:v>0</x:v>
      </x:c>
      <x:c r="BC106" s="180" t="n">
        <x:f>MAX(0,BA106-BB106)</x:f>
        <x:v>0</x:v>
      </x:c>
      <x:c r="BD106" s="180" t="n">
        <x:f>BI105</x:f>
        <x:v>0</x:v>
      </x:c>
      <x:c r="BE106" s="180" t="n">
        <x:f>IF(BD106&lt;=0,0,BD106*IFERROR(INDEX(Inputs!$E$15:$E$24,MATCH(9,Inputs!$L$15:$L$24,0)),0)/12)</x:f>
        <x:v>0</x:v>
      </x:c>
      <x:c r="BF106" s="180" t="n">
        <x:f>MIN(BD106+BE106,IF(BD106&gt;0,IFERROR(INDEX(Inputs!$H$15:$H$24,MATCH(9,Inputs!$L$15:$L$24,0)),0),0))</x:f>
        <x:v>0</x:v>
      </x:c>
      <x:c r="BG106" s="180" t="n">
        <x:f>MAX(0,BD106+BE106-BF106)</x:f>
        <x:v>0</x:v>
      </x:c>
      <x:c r="BH106" s="180" t="n">
        <x:f>MIN(BG106,MAX(0,$G106-SUM(K106,Q106,W106,AC106,AI106,AO106,AU106,BA106)))</x:f>
        <x:v>0</x:v>
      </x:c>
      <x:c r="BI106" s="180" t="n">
        <x:f>MAX(0,BG106-BH106)</x:f>
        <x:v>0</x:v>
      </x:c>
      <x:c r="BJ106" s="180" t="n">
        <x:f>BO105</x:f>
        <x:v>0</x:v>
      </x:c>
      <x:c r="BK106" s="180" t="n">
        <x:f>IF(BJ106&lt;=0,0,BJ106*IFERROR(INDEX(Inputs!$E$15:$E$24,MATCH(10,Inputs!$L$15:$L$24,0)),0)/12)</x:f>
        <x:v>0</x:v>
      </x:c>
      <x:c r="BL106" s="180" t="n">
        <x:f>MIN(BJ106+BK106,IF(BJ106&gt;0,IFERROR(INDEX(Inputs!$H$15:$H$24,MATCH(10,Inputs!$L$15:$L$24,0)),0),0))</x:f>
        <x:v>0</x:v>
      </x:c>
      <x:c r="BM106" s="180" t="n">
        <x:f>MAX(0,BJ106+BK106-BL106)</x:f>
        <x:v>0</x:v>
      </x:c>
      <x:c r="BN106" s="180" t="n">
        <x:f>MIN(BM106,MAX(0,$G106-SUM(K106,Q106,W106,AC106,AI106,AO106,AU106,BA106,BG106)))</x:f>
        <x:v>0</x:v>
      </x:c>
      <x:c r="BO106" s="192" t="n">
        <x:f>MAX(0,BM106-BN106)</x:f>
        <x:v>0</x:v>
      </x:c>
    </x:row>
    <x:row r="107">
      <x:c r="A107" s="191" t="n">
        <x:f>100</x:f>
        <x:v>100</x:v>
      </x:c>
      <x:c r="B107" s="178" t="n">
        <x:f>EDATE(Inputs!$B$4,A107-1)</x:f>
        <x:v>49232</x:v>
      </x:c>
      <x:c r="C107" s="182" t="n">
        <x:f>SUM(H107,N107,T107,Z107,AF107,AL107,AR107,AX107,BD107,BJ107)</x:f>
        <x:v>0</x:v>
      </x:c>
      <x:c r="D107" s="182" t="n">
        <x:f>SUM(I107,O107,U107,AA107,AG107,AM107,AS107,AY107,BE107,BK107)</x:f>
        <x:v>0</x:v>
      </x:c>
      <x:c r="E107" s="182" t="n">
        <x:f>SUM(J107,P107,V107,AB107,AH107,AN107,AT107,AZ107,BF107,BL107)+SUM(L107,R107,X107,AD107,AJ107,AP107,AV107,BB107,BH107,BN107)</x:f>
        <x:v>0</x:v>
      </x:c>
      <x:c r="F107" s="182" t="n">
        <x:f>SUM(M107,S107,Y107,AE107,AK107,AQ107,AW107,BC107,BI107,BO107)</x:f>
        <x:v>0</x:v>
      </x:c>
      <x:c r="G107" s="182" t="n">
        <x:f>MAX(0,Inputs!$B$12-SUM(J107,P107,V107,AB107,AH107,AN107,AT107,AZ107,BF107,BL107))</x:f>
        <x:v>1150</x:v>
      </x:c>
      <x:c r="H107" s="180" t="n">
        <x:f>M106</x:f>
        <x:v>0</x:v>
      </x:c>
      <x:c r="I107" s="180" t="n">
        <x:f>IF(H107&lt;=0,0,H107*IFERROR(INDEX(Inputs!$E$15:$E$24,MATCH(1,Inputs!$L$15:$L$24,0)),0)/12)</x:f>
        <x:v>0</x:v>
      </x:c>
      <x:c r="J107" s="180" t="n">
        <x:f>MIN(H107+I107,IF(H107&gt;0,IFERROR(INDEX(Inputs!$H$15:$H$24,MATCH(1,Inputs!$L$15:$L$24,0)),0),0))</x:f>
        <x:v>0</x:v>
      </x:c>
      <x:c r="K107" s="180" t="n">
        <x:f>MAX(0,H107+I107-J107)</x:f>
        <x:v>0</x:v>
      </x:c>
      <x:c r="L107" s="180" t="n">
        <x:f>MIN(K107,MAX(0,$G107-0))</x:f>
        <x:v>0</x:v>
      </x:c>
      <x:c r="M107" s="180" t="n">
        <x:f>MAX(0,K107-L107)</x:f>
        <x:v>0</x:v>
      </x:c>
      <x:c r="N107" s="180" t="n">
        <x:f>S106</x:f>
        <x:v>0</x:v>
      </x:c>
      <x:c r="O107" s="180" t="n">
        <x:f>IF(N107&lt;=0,0,N107*IFERROR(INDEX(Inputs!$E$15:$E$24,MATCH(2,Inputs!$L$15:$L$24,0)),0)/12)</x:f>
        <x:v>0</x:v>
      </x:c>
      <x:c r="P107" s="180" t="n">
        <x:f>MIN(N107+O107,IF(N107&gt;0,IFERROR(INDEX(Inputs!$H$15:$H$24,MATCH(2,Inputs!$L$15:$L$24,0)),0),0))</x:f>
        <x:v>0</x:v>
      </x:c>
      <x:c r="Q107" s="180" t="n">
        <x:f>MAX(0,N107+O107-P107)</x:f>
        <x:v>0</x:v>
      </x:c>
      <x:c r="R107" s="180" t="n">
        <x:f>MIN(Q107,MAX(0,$G107-SUM(K107)))</x:f>
        <x:v>0</x:v>
      </x:c>
      <x:c r="S107" s="180" t="n">
        <x:f>MAX(0,Q107-R107)</x:f>
        <x:v>0</x:v>
      </x:c>
      <x:c r="T107" s="180" t="n">
        <x:f>Y106</x:f>
        <x:v>0</x:v>
      </x:c>
      <x:c r="U107" s="180" t="n">
        <x:f>IF(T107&lt;=0,0,T107*IFERROR(INDEX(Inputs!$E$15:$E$24,MATCH(3,Inputs!$L$15:$L$24,0)),0)/12)</x:f>
        <x:v>0</x:v>
      </x:c>
      <x:c r="V107" s="180" t="n">
        <x:f>MIN(T107+U107,IF(T107&gt;0,IFERROR(INDEX(Inputs!$H$15:$H$24,MATCH(3,Inputs!$L$15:$L$24,0)),0),0))</x:f>
        <x:v>0</x:v>
      </x:c>
      <x:c r="W107" s="180" t="n">
        <x:f>MAX(0,T107+U107-V107)</x:f>
        <x:v>0</x:v>
      </x:c>
      <x:c r="X107" s="180" t="n">
        <x:f>MIN(W107,MAX(0,$G107-SUM(K107,Q107)))</x:f>
        <x:v>0</x:v>
      </x:c>
      <x:c r="Y107" s="180" t="n">
        <x:f>MAX(0,W107-X107)</x:f>
        <x:v>0</x:v>
      </x:c>
      <x:c r="Z107" s="180" t="n">
        <x:f>AE106</x:f>
        <x:v>0</x:v>
      </x:c>
      <x:c r="AA107" s="180" t="n">
        <x:f>IF(Z107&lt;=0,0,Z107*IFERROR(INDEX(Inputs!$E$15:$E$24,MATCH(4,Inputs!$L$15:$L$24,0)),0)/12)</x:f>
        <x:v>0</x:v>
      </x:c>
      <x:c r="AB107" s="180" t="n">
        <x:f>MIN(Z107+AA107,IF(Z107&gt;0,IFERROR(INDEX(Inputs!$H$15:$H$24,MATCH(4,Inputs!$L$15:$L$24,0)),0),0))</x:f>
        <x:v>0</x:v>
      </x:c>
      <x:c r="AC107" s="180" t="n">
        <x:f>MAX(0,Z107+AA107-AB107)</x:f>
        <x:v>0</x:v>
      </x:c>
      <x:c r="AD107" s="180" t="n">
        <x:f>MIN(AC107,MAX(0,$G107-SUM(K107,Q107,W107)))</x:f>
        <x:v>0</x:v>
      </x:c>
      <x:c r="AE107" s="180" t="n">
        <x:f>MAX(0,AC107-AD107)</x:f>
        <x:v>0</x:v>
      </x:c>
      <x:c r="AF107" s="180" t="n">
        <x:f>AK106</x:f>
        <x:v>0</x:v>
      </x:c>
      <x:c r="AG107" s="180" t="n">
        <x:f>IF(AF107&lt;=0,0,AF107*IFERROR(INDEX(Inputs!$E$15:$E$24,MATCH(5,Inputs!$L$15:$L$24,0)),0)/12)</x:f>
        <x:v>0</x:v>
      </x:c>
      <x:c r="AH107" s="180" t="n">
        <x:f>MIN(AF107+AG107,IF(AF107&gt;0,IFERROR(INDEX(Inputs!$H$15:$H$24,MATCH(5,Inputs!$L$15:$L$24,0)),0),0))</x:f>
        <x:v>0</x:v>
      </x:c>
      <x:c r="AI107" s="180" t="n">
        <x:f>MAX(0,AF107+AG107-AH107)</x:f>
        <x:v>0</x:v>
      </x:c>
      <x:c r="AJ107" s="180" t="n">
        <x:f>MIN(AI107,MAX(0,$G107-SUM(K107,Q107,W107,AC107)))</x:f>
        <x:v>0</x:v>
      </x:c>
      <x:c r="AK107" s="180" t="n">
        <x:f>MAX(0,AI107-AJ107)</x:f>
        <x:v>0</x:v>
      </x:c>
      <x:c r="AL107" s="180" t="n">
        <x:f>AQ106</x:f>
        <x:v>0</x:v>
      </x:c>
      <x:c r="AM107" s="180" t="n">
        <x:f>IF(AL107&lt;=0,0,AL107*IFERROR(INDEX(Inputs!$E$15:$E$24,MATCH(6,Inputs!$L$15:$L$24,0)),0)/12)</x:f>
        <x:v>0</x:v>
      </x:c>
      <x:c r="AN107" s="180" t="n">
        <x:f>MIN(AL107+AM107,IF(AL107&gt;0,IFERROR(INDEX(Inputs!$H$15:$H$24,MATCH(6,Inputs!$L$15:$L$24,0)),0),0))</x:f>
        <x:v>0</x:v>
      </x:c>
      <x:c r="AO107" s="180" t="n">
        <x:f>MAX(0,AL107+AM107-AN107)</x:f>
        <x:v>0</x:v>
      </x:c>
      <x:c r="AP107" s="180" t="n">
        <x:f>MIN(AO107,MAX(0,$G107-SUM(K107,Q107,W107,AC107,AI107)))</x:f>
        <x:v>0</x:v>
      </x:c>
      <x:c r="AQ107" s="180" t="n">
        <x:f>MAX(0,AO107-AP107)</x:f>
        <x:v>0</x:v>
      </x:c>
      <x:c r="AR107" s="180" t="n">
        <x:f>AW106</x:f>
        <x:v>0</x:v>
      </x:c>
      <x:c r="AS107" s="180" t="n">
        <x:f>IF(AR107&lt;=0,0,AR107*IFERROR(INDEX(Inputs!$E$15:$E$24,MATCH(7,Inputs!$L$15:$L$24,0)),0)/12)</x:f>
        <x:v>0</x:v>
      </x:c>
      <x:c r="AT107" s="180" t="n">
        <x:f>MIN(AR107+AS107,IF(AR107&gt;0,IFERROR(INDEX(Inputs!$H$15:$H$24,MATCH(7,Inputs!$L$15:$L$24,0)),0),0))</x:f>
        <x:v>0</x:v>
      </x:c>
      <x:c r="AU107" s="180" t="n">
        <x:f>MAX(0,AR107+AS107-AT107)</x:f>
        <x:v>0</x:v>
      </x:c>
      <x:c r="AV107" s="180" t="n">
        <x:f>MIN(AU107,MAX(0,$G107-SUM(K107,Q107,W107,AC107,AI107,AO107)))</x:f>
        <x:v>0</x:v>
      </x:c>
      <x:c r="AW107" s="180" t="n">
        <x:f>MAX(0,AU107-AV107)</x:f>
        <x:v>0</x:v>
      </x:c>
      <x:c r="AX107" s="180" t="n">
        <x:f>BC106</x:f>
        <x:v>0</x:v>
      </x:c>
      <x:c r="AY107" s="180" t="n">
        <x:f>IF(AX107&lt;=0,0,AX107*IFERROR(INDEX(Inputs!$E$15:$E$24,MATCH(8,Inputs!$L$15:$L$24,0)),0)/12)</x:f>
        <x:v>0</x:v>
      </x:c>
      <x:c r="AZ107" s="180" t="n">
        <x:f>MIN(AX107+AY107,IF(AX107&gt;0,IFERROR(INDEX(Inputs!$H$15:$H$24,MATCH(8,Inputs!$L$15:$L$24,0)),0),0))</x:f>
        <x:v>0</x:v>
      </x:c>
      <x:c r="BA107" s="180" t="n">
        <x:f>MAX(0,AX107+AY107-AZ107)</x:f>
        <x:v>0</x:v>
      </x:c>
      <x:c r="BB107" s="180" t="n">
        <x:f>MIN(BA107,MAX(0,$G107-SUM(K107,Q107,W107,AC107,AI107,AO107,AU107)))</x:f>
        <x:v>0</x:v>
      </x:c>
      <x:c r="BC107" s="180" t="n">
        <x:f>MAX(0,BA107-BB107)</x:f>
        <x:v>0</x:v>
      </x:c>
      <x:c r="BD107" s="180" t="n">
        <x:f>BI106</x:f>
        <x:v>0</x:v>
      </x:c>
      <x:c r="BE107" s="180" t="n">
        <x:f>IF(BD107&lt;=0,0,BD107*IFERROR(INDEX(Inputs!$E$15:$E$24,MATCH(9,Inputs!$L$15:$L$24,0)),0)/12)</x:f>
        <x:v>0</x:v>
      </x:c>
      <x:c r="BF107" s="180" t="n">
        <x:f>MIN(BD107+BE107,IF(BD107&gt;0,IFERROR(INDEX(Inputs!$H$15:$H$24,MATCH(9,Inputs!$L$15:$L$24,0)),0),0))</x:f>
        <x:v>0</x:v>
      </x:c>
      <x:c r="BG107" s="180" t="n">
        <x:f>MAX(0,BD107+BE107-BF107)</x:f>
        <x:v>0</x:v>
      </x:c>
      <x:c r="BH107" s="180" t="n">
        <x:f>MIN(BG107,MAX(0,$G107-SUM(K107,Q107,W107,AC107,AI107,AO107,AU107,BA107)))</x:f>
        <x:v>0</x:v>
      </x:c>
      <x:c r="BI107" s="180" t="n">
        <x:f>MAX(0,BG107-BH107)</x:f>
        <x:v>0</x:v>
      </x:c>
      <x:c r="BJ107" s="180" t="n">
        <x:f>BO106</x:f>
        <x:v>0</x:v>
      </x:c>
      <x:c r="BK107" s="180" t="n">
        <x:f>IF(BJ107&lt;=0,0,BJ107*IFERROR(INDEX(Inputs!$E$15:$E$24,MATCH(10,Inputs!$L$15:$L$24,0)),0)/12)</x:f>
        <x:v>0</x:v>
      </x:c>
      <x:c r="BL107" s="180" t="n">
        <x:f>MIN(BJ107+BK107,IF(BJ107&gt;0,IFERROR(INDEX(Inputs!$H$15:$H$24,MATCH(10,Inputs!$L$15:$L$24,0)),0),0))</x:f>
        <x:v>0</x:v>
      </x:c>
      <x:c r="BM107" s="180" t="n">
        <x:f>MAX(0,BJ107+BK107-BL107)</x:f>
        <x:v>0</x:v>
      </x:c>
      <x:c r="BN107" s="180" t="n">
        <x:f>MIN(BM107,MAX(0,$G107-SUM(K107,Q107,W107,AC107,AI107,AO107,AU107,BA107,BG107)))</x:f>
        <x:v>0</x:v>
      </x:c>
      <x:c r="BO107" s="192" t="n">
        <x:f>MAX(0,BM107-BN107)</x:f>
        <x:v>0</x:v>
      </x:c>
    </x:row>
    <x:row r="108">
      <x:c r="A108" s="191" t="n">
        <x:f>101</x:f>
        <x:v>101</x:v>
      </x:c>
      <x:c r="B108" s="178" t="n">
        <x:f>EDATE(Inputs!$B$4,A108-1)</x:f>
        <x:v>49263</x:v>
      </x:c>
      <x:c r="C108" s="182" t="n">
        <x:f>SUM(H108,N108,T108,Z108,AF108,AL108,AR108,AX108,BD108,BJ108)</x:f>
        <x:v>0</x:v>
      </x:c>
      <x:c r="D108" s="182" t="n">
        <x:f>SUM(I108,O108,U108,AA108,AG108,AM108,AS108,AY108,BE108,BK108)</x:f>
        <x:v>0</x:v>
      </x:c>
      <x:c r="E108" s="182" t="n">
        <x:f>SUM(J108,P108,V108,AB108,AH108,AN108,AT108,AZ108,BF108,BL108)+SUM(L108,R108,X108,AD108,AJ108,AP108,AV108,BB108,BH108,BN108)</x:f>
        <x:v>0</x:v>
      </x:c>
      <x:c r="F108" s="182" t="n">
        <x:f>SUM(M108,S108,Y108,AE108,AK108,AQ108,AW108,BC108,BI108,BO108)</x:f>
        <x:v>0</x:v>
      </x:c>
      <x:c r="G108" s="182" t="n">
        <x:f>MAX(0,Inputs!$B$12-SUM(J108,P108,V108,AB108,AH108,AN108,AT108,AZ108,BF108,BL108))</x:f>
        <x:v>1150</x:v>
      </x:c>
      <x:c r="H108" s="180" t="n">
        <x:f>M107</x:f>
        <x:v>0</x:v>
      </x:c>
      <x:c r="I108" s="180" t="n">
        <x:f>IF(H108&lt;=0,0,H108*IFERROR(INDEX(Inputs!$E$15:$E$24,MATCH(1,Inputs!$L$15:$L$24,0)),0)/12)</x:f>
        <x:v>0</x:v>
      </x:c>
      <x:c r="J108" s="180" t="n">
        <x:f>MIN(H108+I108,IF(H108&gt;0,IFERROR(INDEX(Inputs!$H$15:$H$24,MATCH(1,Inputs!$L$15:$L$24,0)),0),0))</x:f>
        <x:v>0</x:v>
      </x:c>
      <x:c r="K108" s="180" t="n">
        <x:f>MAX(0,H108+I108-J108)</x:f>
        <x:v>0</x:v>
      </x:c>
      <x:c r="L108" s="180" t="n">
        <x:f>MIN(K108,MAX(0,$G108-0))</x:f>
        <x:v>0</x:v>
      </x:c>
      <x:c r="M108" s="180" t="n">
        <x:f>MAX(0,K108-L108)</x:f>
        <x:v>0</x:v>
      </x:c>
      <x:c r="N108" s="180" t="n">
        <x:f>S107</x:f>
        <x:v>0</x:v>
      </x:c>
      <x:c r="O108" s="180" t="n">
        <x:f>IF(N108&lt;=0,0,N108*IFERROR(INDEX(Inputs!$E$15:$E$24,MATCH(2,Inputs!$L$15:$L$24,0)),0)/12)</x:f>
        <x:v>0</x:v>
      </x:c>
      <x:c r="P108" s="180" t="n">
        <x:f>MIN(N108+O108,IF(N108&gt;0,IFERROR(INDEX(Inputs!$H$15:$H$24,MATCH(2,Inputs!$L$15:$L$24,0)),0),0))</x:f>
        <x:v>0</x:v>
      </x:c>
      <x:c r="Q108" s="180" t="n">
        <x:f>MAX(0,N108+O108-P108)</x:f>
        <x:v>0</x:v>
      </x:c>
      <x:c r="R108" s="180" t="n">
        <x:f>MIN(Q108,MAX(0,$G108-SUM(K108)))</x:f>
        <x:v>0</x:v>
      </x:c>
      <x:c r="S108" s="180" t="n">
        <x:f>MAX(0,Q108-R108)</x:f>
        <x:v>0</x:v>
      </x:c>
      <x:c r="T108" s="180" t="n">
        <x:f>Y107</x:f>
        <x:v>0</x:v>
      </x:c>
      <x:c r="U108" s="180" t="n">
        <x:f>IF(T108&lt;=0,0,T108*IFERROR(INDEX(Inputs!$E$15:$E$24,MATCH(3,Inputs!$L$15:$L$24,0)),0)/12)</x:f>
        <x:v>0</x:v>
      </x:c>
      <x:c r="V108" s="180" t="n">
        <x:f>MIN(T108+U108,IF(T108&gt;0,IFERROR(INDEX(Inputs!$H$15:$H$24,MATCH(3,Inputs!$L$15:$L$24,0)),0),0))</x:f>
        <x:v>0</x:v>
      </x:c>
      <x:c r="W108" s="180" t="n">
        <x:f>MAX(0,T108+U108-V108)</x:f>
        <x:v>0</x:v>
      </x:c>
      <x:c r="X108" s="180" t="n">
        <x:f>MIN(W108,MAX(0,$G108-SUM(K108,Q108)))</x:f>
        <x:v>0</x:v>
      </x:c>
      <x:c r="Y108" s="180" t="n">
        <x:f>MAX(0,W108-X108)</x:f>
        <x:v>0</x:v>
      </x:c>
      <x:c r="Z108" s="180" t="n">
        <x:f>AE107</x:f>
        <x:v>0</x:v>
      </x:c>
      <x:c r="AA108" s="180" t="n">
        <x:f>IF(Z108&lt;=0,0,Z108*IFERROR(INDEX(Inputs!$E$15:$E$24,MATCH(4,Inputs!$L$15:$L$24,0)),0)/12)</x:f>
        <x:v>0</x:v>
      </x:c>
      <x:c r="AB108" s="180" t="n">
        <x:f>MIN(Z108+AA108,IF(Z108&gt;0,IFERROR(INDEX(Inputs!$H$15:$H$24,MATCH(4,Inputs!$L$15:$L$24,0)),0),0))</x:f>
        <x:v>0</x:v>
      </x:c>
      <x:c r="AC108" s="180" t="n">
        <x:f>MAX(0,Z108+AA108-AB108)</x:f>
        <x:v>0</x:v>
      </x:c>
      <x:c r="AD108" s="180" t="n">
        <x:f>MIN(AC108,MAX(0,$G108-SUM(K108,Q108,W108)))</x:f>
        <x:v>0</x:v>
      </x:c>
      <x:c r="AE108" s="180" t="n">
        <x:f>MAX(0,AC108-AD108)</x:f>
        <x:v>0</x:v>
      </x:c>
      <x:c r="AF108" s="180" t="n">
        <x:f>AK107</x:f>
        <x:v>0</x:v>
      </x:c>
      <x:c r="AG108" s="180" t="n">
        <x:f>IF(AF108&lt;=0,0,AF108*IFERROR(INDEX(Inputs!$E$15:$E$24,MATCH(5,Inputs!$L$15:$L$24,0)),0)/12)</x:f>
        <x:v>0</x:v>
      </x:c>
      <x:c r="AH108" s="180" t="n">
        <x:f>MIN(AF108+AG108,IF(AF108&gt;0,IFERROR(INDEX(Inputs!$H$15:$H$24,MATCH(5,Inputs!$L$15:$L$24,0)),0),0))</x:f>
        <x:v>0</x:v>
      </x:c>
      <x:c r="AI108" s="180" t="n">
        <x:f>MAX(0,AF108+AG108-AH108)</x:f>
        <x:v>0</x:v>
      </x:c>
      <x:c r="AJ108" s="180" t="n">
        <x:f>MIN(AI108,MAX(0,$G108-SUM(K108,Q108,W108,AC108)))</x:f>
        <x:v>0</x:v>
      </x:c>
      <x:c r="AK108" s="180" t="n">
        <x:f>MAX(0,AI108-AJ108)</x:f>
        <x:v>0</x:v>
      </x:c>
      <x:c r="AL108" s="180" t="n">
        <x:f>AQ107</x:f>
        <x:v>0</x:v>
      </x:c>
      <x:c r="AM108" s="180" t="n">
        <x:f>IF(AL108&lt;=0,0,AL108*IFERROR(INDEX(Inputs!$E$15:$E$24,MATCH(6,Inputs!$L$15:$L$24,0)),0)/12)</x:f>
        <x:v>0</x:v>
      </x:c>
      <x:c r="AN108" s="180" t="n">
        <x:f>MIN(AL108+AM108,IF(AL108&gt;0,IFERROR(INDEX(Inputs!$H$15:$H$24,MATCH(6,Inputs!$L$15:$L$24,0)),0),0))</x:f>
        <x:v>0</x:v>
      </x:c>
      <x:c r="AO108" s="180" t="n">
        <x:f>MAX(0,AL108+AM108-AN108)</x:f>
        <x:v>0</x:v>
      </x:c>
      <x:c r="AP108" s="180" t="n">
        <x:f>MIN(AO108,MAX(0,$G108-SUM(K108,Q108,W108,AC108,AI108)))</x:f>
        <x:v>0</x:v>
      </x:c>
      <x:c r="AQ108" s="180" t="n">
        <x:f>MAX(0,AO108-AP108)</x:f>
        <x:v>0</x:v>
      </x:c>
      <x:c r="AR108" s="180" t="n">
        <x:f>AW107</x:f>
        <x:v>0</x:v>
      </x:c>
      <x:c r="AS108" s="180" t="n">
        <x:f>IF(AR108&lt;=0,0,AR108*IFERROR(INDEX(Inputs!$E$15:$E$24,MATCH(7,Inputs!$L$15:$L$24,0)),0)/12)</x:f>
        <x:v>0</x:v>
      </x:c>
      <x:c r="AT108" s="180" t="n">
        <x:f>MIN(AR108+AS108,IF(AR108&gt;0,IFERROR(INDEX(Inputs!$H$15:$H$24,MATCH(7,Inputs!$L$15:$L$24,0)),0),0))</x:f>
        <x:v>0</x:v>
      </x:c>
      <x:c r="AU108" s="180" t="n">
        <x:f>MAX(0,AR108+AS108-AT108)</x:f>
        <x:v>0</x:v>
      </x:c>
      <x:c r="AV108" s="180" t="n">
        <x:f>MIN(AU108,MAX(0,$G108-SUM(K108,Q108,W108,AC108,AI108,AO108)))</x:f>
        <x:v>0</x:v>
      </x:c>
      <x:c r="AW108" s="180" t="n">
        <x:f>MAX(0,AU108-AV108)</x:f>
        <x:v>0</x:v>
      </x:c>
      <x:c r="AX108" s="180" t="n">
        <x:f>BC107</x:f>
        <x:v>0</x:v>
      </x:c>
      <x:c r="AY108" s="180" t="n">
        <x:f>IF(AX108&lt;=0,0,AX108*IFERROR(INDEX(Inputs!$E$15:$E$24,MATCH(8,Inputs!$L$15:$L$24,0)),0)/12)</x:f>
        <x:v>0</x:v>
      </x:c>
      <x:c r="AZ108" s="180" t="n">
        <x:f>MIN(AX108+AY108,IF(AX108&gt;0,IFERROR(INDEX(Inputs!$H$15:$H$24,MATCH(8,Inputs!$L$15:$L$24,0)),0),0))</x:f>
        <x:v>0</x:v>
      </x:c>
      <x:c r="BA108" s="180" t="n">
        <x:f>MAX(0,AX108+AY108-AZ108)</x:f>
        <x:v>0</x:v>
      </x:c>
      <x:c r="BB108" s="180" t="n">
        <x:f>MIN(BA108,MAX(0,$G108-SUM(K108,Q108,W108,AC108,AI108,AO108,AU108)))</x:f>
        <x:v>0</x:v>
      </x:c>
      <x:c r="BC108" s="180" t="n">
        <x:f>MAX(0,BA108-BB108)</x:f>
        <x:v>0</x:v>
      </x:c>
      <x:c r="BD108" s="180" t="n">
        <x:f>BI107</x:f>
        <x:v>0</x:v>
      </x:c>
      <x:c r="BE108" s="180" t="n">
        <x:f>IF(BD108&lt;=0,0,BD108*IFERROR(INDEX(Inputs!$E$15:$E$24,MATCH(9,Inputs!$L$15:$L$24,0)),0)/12)</x:f>
        <x:v>0</x:v>
      </x:c>
      <x:c r="BF108" s="180" t="n">
        <x:f>MIN(BD108+BE108,IF(BD108&gt;0,IFERROR(INDEX(Inputs!$H$15:$H$24,MATCH(9,Inputs!$L$15:$L$24,0)),0),0))</x:f>
        <x:v>0</x:v>
      </x:c>
      <x:c r="BG108" s="180" t="n">
        <x:f>MAX(0,BD108+BE108-BF108)</x:f>
        <x:v>0</x:v>
      </x:c>
      <x:c r="BH108" s="180" t="n">
        <x:f>MIN(BG108,MAX(0,$G108-SUM(K108,Q108,W108,AC108,AI108,AO108,AU108,BA108)))</x:f>
        <x:v>0</x:v>
      </x:c>
      <x:c r="BI108" s="180" t="n">
        <x:f>MAX(0,BG108-BH108)</x:f>
        <x:v>0</x:v>
      </x:c>
      <x:c r="BJ108" s="180" t="n">
        <x:f>BO107</x:f>
        <x:v>0</x:v>
      </x:c>
      <x:c r="BK108" s="180" t="n">
        <x:f>IF(BJ108&lt;=0,0,BJ108*IFERROR(INDEX(Inputs!$E$15:$E$24,MATCH(10,Inputs!$L$15:$L$24,0)),0)/12)</x:f>
        <x:v>0</x:v>
      </x:c>
      <x:c r="BL108" s="180" t="n">
        <x:f>MIN(BJ108+BK108,IF(BJ108&gt;0,IFERROR(INDEX(Inputs!$H$15:$H$24,MATCH(10,Inputs!$L$15:$L$24,0)),0),0))</x:f>
        <x:v>0</x:v>
      </x:c>
      <x:c r="BM108" s="180" t="n">
        <x:f>MAX(0,BJ108+BK108-BL108)</x:f>
        <x:v>0</x:v>
      </x:c>
      <x:c r="BN108" s="180" t="n">
        <x:f>MIN(BM108,MAX(0,$G108-SUM(K108,Q108,W108,AC108,AI108,AO108,AU108,BA108,BG108)))</x:f>
        <x:v>0</x:v>
      </x:c>
      <x:c r="BO108" s="192" t="n">
        <x:f>MAX(0,BM108-BN108)</x:f>
        <x:v>0</x:v>
      </x:c>
    </x:row>
    <x:row r="109">
      <x:c r="A109" s="191" t="n">
        <x:f>102</x:f>
        <x:v>102</x:v>
      </x:c>
      <x:c r="B109" s="178" t="n">
        <x:f>EDATE(Inputs!$B$4,A109-1)</x:f>
        <x:v>49293</x:v>
      </x:c>
      <x:c r="C109" s="182" t="n">
        <x:f>SUM(H109,N109,T109,Z109,AF109,AL109,AR109,AX109,BD109,BJ109)</x:f>
        <x:v>0</x:v>
      </x:c>
      <x:c r="D109" s="182" t="n">
        <x:f>SUM(I109,O109,U109,AA109,AG109,AM109,AS109,AY109,BE109,BK109)</x:f>
        <x:v>0</x:v>
      </x:c>
      <x:c r="E109" s="182" t="n">
        <x:f>SUM(J109,P109,V109,AB109,AH109,AN109,AT109,AZ109,BF109,BL109)+SUM(L109,R109,X109,AD109,AJ109,AP109,AV109,BB109,BH109,BN109)</x:f>
        <x:v>0</x:v>
      </x:c>
      <x:c r="F109" s="182" t="n">
        <x:f>SUM(M109,S109,Y109,AE109,AK109,AQ109,AW109,BC109,BI109,BO109)</x:f>
        <x:v>0</x:v>
      </x:c>
      <x:c r="G109" s="182" t="n">
        <x:f>MAX(0,Inputs!$B$12-SUM(J109,P109,V109,AB109,AH109,AN109,AT109,AZ109,BF109,BL109))</x:f>
        <x:v>1150</x:v>
      </x:c>
      <x:c r="H109" s="180" t="n">
        <x:f>M108</x:f>
        <x:v>0</x:v>
      </x:c>
      <x:c r="I109" s="180" t="n">
        <x:f>IF(H109&lt;=0,0,H109*IFERROR(INDEX(Inputs!$E$15:$E$24,MATCH(1,Inputs!$L$15:$L$24,0)),0)/12)</x:f>
        <x:v>0</x:v>
      </x:c>
      <x:c r="J109" s="180" t="n">
        <x:f>MIN(H109+I109,IF(H109&gt;0,IFERROR(INDEX(Inputs!$H$15:$H$24,MATCH(1,Inputs!$L$15:$L$24,0)),0),0))</x:f>
        <x:v>0</x:v>
      </x:c>
      <x:c r="K109" s="180" t="n">
        <x:f>MAX(0,H109+I109-J109)</x:f>
        <x:v>0</x:v>
      </x:c>
      <x:c r="L109" s="180" t="n">
        <x:f>MIN(K109,MAX(0,$G109-0))</x:f>
        <x:v>0</x:v>
      </x:c>
      <x:c r="M109" s="180" t="n">
        <x:f>MAX(0,K109-L109)</x:f>
        <x:v>0</x:v>
      </x:c>
      <x:c r="N109" s="180" t="n">
        <x:f>S108</x:f>
        <x:v>0</x:v>
      </x:c>
      <x:c r="O109" s="180" t="n">
        <x:f>IF(N109&lt;=0,0,N109*IFERROR(INDEX(Inputs!$E$15:$E$24,MATCH(2,Inputs!$L$15:$L$24,0)),0)/12)</x:f>
        <x:v>0</x:v>
      </x:c>
      <x:c r="P109" s="180" t="n">
        <x:f>MIN(N109+O109,IF(N109&gt;0,IFERROR(INDEX(Inputs!$H$15:$H$24,MATCH(2,Inputs!$L$15:$L$24,0)),0),0))</x:f>
        <x:v>0</x:v>
      </x:c>
      <x:c r="Q109" s="180" t="n">
        <x:f>MAX(0,N109+O109-P109)</x:f>
        <x:v>0</x:v>
      </x:c>
      <x:c r="R109" s="180" t="n">
        <x:f>MIN(Q109,MAX(0,$G109-SUM(K109)))</x:f>
        <x:v>0</x:v>
      </x:c>
      <x:c r="S109" s="180" t="n">
        <x:f>MAX(0,Q109-R109)</x:f>
        <x:v>0</x:v>
      </x:c>
      <x:c r="T109" s="180" t="n">
        <x:f>Y108</x:f>
        <x:v>0</x:v>
      </x:c>
      <x:c r="U109" s="180" t="n">
        <x:f>IF(T109&lt;=0,0,T109*IFERROR(INDEX(Inputs!$E$15:$E$24,MATCH(3,Inputs!$L$15:$L$24,0)),0)/12)</x:f>
        <x:v>0</x:v>
      </x:c>
      <x:c r="V109" s="180" t="n">
        <x:f>MIN(T109+U109,IF(T109&gt;0,IFERROR(INDEX(Inputs!$H$15:$H$24,MATCH(3,Inputs!$L$15:$L$24,0)),0),0))</x:f>
        <x:v>0</x:v>
      </x:c>
      <x:c r="W109" s="180" t="n">
        <x:f>MAX(0,T109+U109-V109)</x:f>
        <x:v>0</x:v>
      </x:c>
      <x:c r="X109" s="180" t="n">
        <x:f>MIN(W109,MAX(0,$G109-SUM(K109,Q109)))</x:f>
        <x:v>0</x:v>
      </x:c>
      <x:c r="Y109" s="180" t="n">
        <x:f>MAX(0,W109-X109)</x:f>
        <x:v>0</x:v>
      </x:c>
      <x:c r="Z109" s="180" t="n">
        <x:f>AE108</x:f>
        <x:v>0</x:v>
      </x:c>
      <x:c r="AA109" s="180" t="n">
        <x:f>IF(Z109&lt;=0,0,Z109*IFERROR(INDEX(Inputs!$E$15:$E$24,MATCH(4,Inputs!$L$15:$L$24,0)),0)/12)</x:f>
        <x:v>0</x:v>
      </x:c>
      <x:c r="AB109" s="180" t="n">
        <x:f>MIN(Z109+AA109,IF(Z109&gt;0,IFERROR(INDEX(Inputs!$H$15:$H$24,MATCH(4,Inputs!$L$15:$L$24,0)),0),0))</x:f>
        <x:v>0</x:v>
      </x:c>
      <x:c r="AC109" s="180" t="n">
        <x:f>MAX(0,Z109+AA109-AB109)</x:f>
        <x:v>0</x:v>
      </x:c>
      <x:c r="AD109" s="180" t="n">
        <x:f>MIN(AC109,MAX(0,$G109-SUM(K109,Q109,W109)))</x:f>
        <x:v>0</x:v>
      </x:c>
      <x:c r="AE109" s="180" t="n">
        <x:f>MAX(0,AC109-AD109)</x:f>
        <x:v>0</x:v>
      </x:c>
      <x:c r="AF109" s="180" t="n">
        <x:f>AK108</x:f>
        <x:v>0</x:v>
      </x:c>
      <x:c r="AG109" s="180" t="n">
        <x:f>IF(AF109&lt;=0,0,AF109*IFERROR(INDEX(Inputs!$E$15:$E$24,MATCH(5,Inputs!$L$15:$L$24,0)),0)/12)</x:f>
        <x:v>0</x:v>
      </x:c>
      <x:c r="AH109" s="180" t="n">
        <x:f>MIN(AF109+AG109,IF(AF109&gt;0,IFERROR(INDEX(Inputs!$H$15:$H$24,MATCH(5,Inputs!$L$15:$L$24,0)),0),0))</x:f>
        <x:v>0</x:v>
      </x:c>
      <x:c r="AI109" s="180" t="n">
        <x:f>MAX(0,AF109+AG109-AH109)</x:f>
        <x:v>0</x:v>
      </x:c>
      <x:c r="AJ109" s="180" t="n">
        <x:f>MIN(AI109,MAX(0,$G109-SUM(K109,Q109,W109,AC109)))</x:f>
        <x:v>0</x:v>
      </x:c>
      <x:c r="AK109" s="180" t="n">
        <x:f>MAX(0,AI109-AJ109)</x:f>
        <x:v>0</x:v>
      </x:c>
      <x:c r="AL109" s="180" t="n">
        <x:f>AQ108</x:f>
        <x:v>0</x:v>
      </x:c>
      <x:c r="AM109" s="180" t="n">
        <x:f>IF(AL109&lt;=0,0,AL109*IFERROR(INDEX(Inputs!$E$15:$E$24,MATCH(6,Inputs!$L$15:$L$24,0)),0)/12)</x:f>
        <x:v>0</x:v>
      </x:c>
      <x:c r="AN109" s="180" t="n">
        <x:f>MIN(AL109+AM109,IF(AL109&gt;0,IFERROR(INDEX(Inputs!$H$15:$H$24,MATCH(6,Inputs!$L$15:$L$24,0)),0),0))</x:f>
        <x:v>0</x:v>
      </x:c>
      <x:c r="AO109" s="180" t="n">
        <x:f>MAX(0,AL109+AM109-AN109)</x:f>
        <x:v>0</x:v>
      </x:c>
      <x:c r="AP109" s="180" t="n">
        <x:f>MIN(AO109,MAX(0,$G109-SUM(K109,Q109,W109,AC109,AI109)))</x:f>
        <x:v>0</x:v>
      </x:c>
      <x:c r="AQ109" s="180" t="n">
        <x:f>MAX(0,AO109-AP109)</x:f>
        <x:v>0</x:v>
      </x:c>
      <x:c r="AR109" s="180" t="n">
        <x:f>AW108</x:f>
        <x:v>0</x:v>
      </x:c>
      <x:c r="AS109" s="180" t="n">
        <x:f>IF(AR109&lt;=0,0,AR109*IFERROR(INDEX(Inputs!$E$15:$E$24,MATCH(7,Inputs!$L$15:$L$24,0)),0)/12)</x:f>
        <x:v>0</x:v>
      </x:c>
      <x:c r="AT109" s="180" t="n">
        <x:f>MIN(AR109+AS109,IF(AR109&gt;0,IFERROR(INDEX(Inputs!$H$15:$H$24,MATCH(7,Inputs!$L$15:$L$24,0)),0),0))</x:f>
        <x:v>0</x:v>
      </x:c>
      <x:c r="AU109" s="180" t="n">
        <x:f>MAX(0,AR109+AS109-AT109)</x:f>
        <x:v>0</x:v>
      </x:c>
      <x:c r="AV109" s="180" t="n">
        <x:f>MIN(AU109,MAX(0,$G109-SUM(K109,Q109,W109,AC109,AI109,AO109)))</x:f>
        <x:v>0</x:v>
      </x:c>
      <x:c r="AW109" s="180" t="n">
        <x:f>MAX(0,AU109-AV109)</x:f>
        <x:v>0</x:v>
      </x:c>
      <x:c r="AX109" s="180" t="n">
        <x:f>BC108</x:f>
        <x:v>0</x:v>
      </x:c>
      <x:c r="AY109" s="180" t="n">
        <x:f>IF(AX109&lt;=0,0,AX109*IFERROR(INDEX(Inputs!$E$15:$E$24,MATCH(8,Inputs!$L$15:$L$24,0)),0)/12)</x:f>
        <x:v>0</x:v>
      </x:c>
      <x:c r="AZ109" s="180" t="n">
        <x:f>MIN(AX109+AY109,IF(AX109&gt;0,IFERROR(INDEX(Inputs!$H$15:$H$24,MATCH(8,Inputs!$L$15:$L$24,0)),0),0))</x:f>
        <x:v>0</x:v>
      </x:c>
      <x:c r="BA109" s="180" t="n">
        <x:f>MAX(0,AX109+AY109-AZ109)</x:f>
        <x:v>0</x:v>
      </x:c>
      <x:c r="BB109" s="180" t="n">
        <x:f>MIN(BA109,MAX(0,$G109-SUM(K109,Q109,W109,AC109,AI109,AO109,AU109)))</x:f>
        <x:v>0</x:v>
      </x:c>
      <x:c r="BC109" s="180" t="n">
        <x:f>MAX(0,BA109-BB109)</x:f>
        <x:v>0</x:v>
      </x:c>
      <x:c r="BD109" s="180" t="n">
        <x:f>BI108</x:f>
        <x:v>0</x:v>
      </x:c>
      <x:c r="BE109" s="180" t="n">
        <x:f>IF(BD109&lt;=0,0,BD109*IFERROR(INDEX(Inputs!$E$15:$E$24,MATCH(9,Inputs!$L$15:$L$24,0)),0)/12)</x:f>
        <x:v>0</x:v>
      </x:c>
      <x:c r="BF109" s="180" t="n">
        <x:f>MIN(BD109+BE109,IF(BD109&gt;0,IFERROR(INDEX(Inputs!$H$15:$H$24,MATCH(9,Inputs!$L$15:$L$24,0)),0),0))</x:f>
        <x:v>0</x:v>
      </x:c>
      <x:c r="BG109" s="180" t="n">
        <x:f>MAX(0,BD109+BE109-BF109)</x:f>
        <x:v>0</x:v>
      </x:c>
      <x:c r="BH109" s="180" t="n">
        <x:f>MIN(BG109,MAX(0,$G109-SUM(K109,Q109,W109,AC109,AI109,AO109,AU109,BA109)))</x:f>
        <x:v>0</x:v>
      </x:c>
      <x:c r="BI109" s="180" t="n">
        <x:f>MAX(0,BG109-BH109)</x:f>
        <x:v>0</x:v>
      </x:c>
      <x:c r="BJ109" s="180" t="n">
        <x:f>BO108</x:f>
        <x:v>0</x:v>
      </x:c>
      <x:c r="BK109" s="180" t="n">
        <x:f>IF(BJ109&lt;=0,0,BJ109*IFERROR(INDEX(Inputs!$E$15:$E$24,MATCH(10,Inputs!$L$15:$L$24,0)),0)/12)</x:f>
        <x:v>0</x:v>
      </x:c>
      <x:c r="BL109" s="180" t="n">
        <x:f>MIN(BJ109+BK109,IF(BJ109&gt;0,IFERROR(INDEX(Inputs!$H$15:$H$24,MATCH(10,Inputs!$L$15:$L$24,0)),0),0))</x:f>
        <x:v>0</x:v>
      </x:c>
      <x:c r="BM109" s="180" t="n">
        <x:f>MAX(0,BJ109+BK109-BL109)</x:f>
        <x:v>0</x:v>
      </x:c>
      <x:c r="BN109" s="180" t="n">
        <x:f>MIN(BM109,MAX(0,$G109-SUM(K109,Q109,W109,AC109,AI109,AO109,AU109,BA109,BG109)))</x:f>
        <x:v>0</x:v>
      </x:c>
      <x:c r="BO109" s="192" t="n">
        <x:f>MAX(0,BM109-BN109)</x:f>
        <x:v>0</x:v>
      </x:c>
    </x:row>
    <x:row r="110">
      <x:c r="A110" s="191" t="n">
        <x:f>103</x:f>
        <x:v>103</x:v>
      </x:c>
      <x:c r="B110" s="178" t="n">
        <x:f>EDATE(Inputs!$B$4,A110-1)</x:f>
        <x:v>49324</x:v>
      </x:c>
      <x:c r="C110" s="182" t="n">
        <x:f>SUM(H110,N110,T110,Z110,AF110,AL110,AR110,AX110,BD110,BJ110)</x:f>
        <x:v>0</x:v>
      </x:c>
      <x:c r="D110" s="182" t="n">
        <x:f>SUM(I110,O110,U110,AA110,AG110,AM110,AS110,AY110,BE110,BK110)</x:f>
        <x:v>0</x:v>
      </x:c>
      <x:c r="E110" s="182" t="n">
        <x:f>SUM(J110,P110,V110,AB110,AH110,AN110,AT110,AZ110,BF110,BL110)+SUM(L110,R110,X110,AD110,AJ110,AP110,AV110,BB110,BH110,BN110)</x:f>
        <x:v>0</x:v>
      </x:c>
      <x:c r="F110" s="182" t="n">
        <x:f>SUM(M110,S110,Y110,AE110,AK110,AQ110,AW110,BC110,BI110,BO110)</x:f>
        <x:v>0</x:v>
      </x:c>
      <x:c r="G110" s="182" t="n">
        <x:f>MAX(0,Inputs!$B$12-SUM(J110,P110,V110,AB110,AH110,AN110,AT110,AZ110,BF110,BL110))</x:f>
        <x:v>1150</x:v>
      </x:c>
      <x:c r="H110" s="180" t="n">
        <x:f>M109</x:f>
        <x:v>0</x:v>
      </x:c>
      <x:c r="I110" s="180" t="n">
        <x:f>IF(H110&lt;=0,0,H110*IFERROR(INDEX(Inputs!$E$15:$E$24,MATCH(1,Inputs!$L$15:$L$24,0)),0)/12)</x:f>
        <x:v>0</x:v>
      </x:c>
      <x:c r="J110" s="180" t="n">
        <x:f>MIN(H110+I110,IF(H110&gt;0,IFERROR(INDEX(Inputs!$H$15:$H$24,MATCH(1,Inputs!$L$15:$L$24,0)),0),0))</x:f>
        <x:v>0</x:v>
      </x:c>
      <x:c r="K110" s="180" t="n">
        <x:f>MAX(0,H110+I110-J110)</x:f>
        <x:v>0</x:v>
      </x:c>
      <x:c r="L110" s="180" t="n">
        <x:f>MIN(K110,MAX(0,$G110-0))</x:f>
        <x:v>0</x:v>
      </x:c>
      <x:c r="M110" s="180" t="n">
        <x:f>MAX(0,K110-L110)</x:f>
        <x:v>0</x:v>
      </x:c>
      <x:c r="N110" s="180" t="n">
        <x:f>S109</x:f>
        <x:v>0</x:v>
      </x:c>
      <x:c r="O110" s="180" t="n">
        <x:f>IF(N110&lt;=0,0,N110*IFERROR(INDEX(Inputs!$E$15:$E$24,MATCH(2,Inputs!$L$15:$L$24,0)),0)/12)</x:f>
        <x:v>0</x:v>
      </x:c>
      <x:c r="P110" s="180" t="n">
        <x:f>MIN(N110+O110,IF(N110&gt;0,IFERROR(INDEX(Inputs!$H$15:$H$24,MATCH(2,Inputs!$L$15:$L$24,0)),0),0))</x:f>
        <x:v>0</x:v>
      </x:c>
      <x:c r="Q110" s="180" t="n">
        <x:f>MAX(0,N110+O110-P110)</x:f>
        <x:v>0</x:v>
      </x:c>
      <x:c r="R110" s="180" t="n">
        <x:f>MIN(Q110,MAX(0,$G110-SUM(K110)))</x:f>
        <x:v>0</x:v>
      </x:c>
      <x:c r="S110" s="180" t="n">
        <x:f>MAX(0,Q110-R110)</x:f>
        <x:v>0</x:v>
      </x:c>
      <x:c r="T110" s="180" t="n">
        <x:f>Y109</x:f>
        <x:v>0</x:v>
      </x:c>
      <x:c r="U110" s="180" t="n">
        <x:f>IF(T110&lt;=0,0,T110*IFERROR(INDEX(Inputs!$E$15:$E$24,MATCH(3,Inputs!$L$15:$L$24,0)),0)/12)</x:f>
        <x:v>0</x:v>
      </x:c>
      <x:c r="V110" s="180" t="n">
        <x:f>MIN(T110+U110,IF(T110&gt;0,IFERROR(INDEX(Inputs!$H$15:$H$24,MATCH(3,Inputs!$L$15:$L$24,0)),0),0))</x:f>
        <x:v>0</x:v>
      </x:c>
      <x:c r="W110" s="180" t="n">
        <x:f>MAX(0,T110+U110-V110)</x:f>
        <x:v>0</x:v>
      </x:c>
      <x:c r="X110" s="180" t="n">
        <x:f>MIN(W110,MAX(0,$G110-SUM(K110,Q110)))</x:f>
        <x:v>0</x:v>
      </x:c>
      <x:c r="Y110" s="180" t="n">
        <x:f>MAX(0,W110-X110)</x:f>
        <x:v>0</x:v>
      </x:c>
      <x:c r="Z110" s="180" t="n">
        <x:f>AE109</x:f>
        <x:v>0</x:v>
      </x:c>
      <x:c r="AA110" s="180" t="n">
        <x:f>IF(Z110&lt;=0,0,Z110*IFERROR(INDEX(Inputs!$E$15:$E$24,MATCH(4,Inputs!$L$15:$L$24,0)),0)/12)</x:f>
        <x:v>0</x:v>
      </x:c>
      <x:c r="AB110" s="180" t="n">
        <x:f>MIN(Z110+AA110,IF(Z110&gt;0,IFERROR(INDEX(Inputs!$H$15:$H$24,MATCH(4,Inputs!$L$15:$L$24,0)),0),0))</x:f>
        <x:v>0</x:v>
      </x:c>
      <x:c r="AC110" s="180" t="n">
        <x:f>MAX(0,Z110+AA110-AB110)</x:f>
        <x:v>0</x:v>
      </x:c>
      <x:c r="AD110" s="180" t="n">
        <x:f>MIN(AC110,MAX(0,$G110-SUM(K110,Q110,W110)))</x:f>
        <x:v>0</x:v>
      </x:c>
      <x:c r="AE110" s="180" t="n">
        <x:f>MAX(0,AC110-AD110)</x:f>
        <x:v>0</x:v>
      </x:c>
      <x:c r="AF110" s="180" t="n">
        <x:f>AK109</x:f>
        <x:v>0</x:v>
      </x:c>
      <x:c r="AG110" s="180" t="n">
        <x:f>IF(AF110&lt;=0,0,AF110*IFERROR(INDEX(Inputs!$E$15:$E$24,MATCH(5,Inputs!$L$15:$L$24,0)),0)/12)</x:f>
        <x:v>0</x:v>
      </x:c>
      <x:c r="AH110" s="180" t="n">
        <x:f>MIN(AF110+AG110,IF(AF110&gt;0,IFERROR(INDEX(Inputs!$H$15:$H$24,MATCH(5,Inputs!$L$15:$L$24,0)),0),0))</x:f>
        <x:v>0</x:v>
      </x:c>
      <x:c r="AI110" s="180" t="n">
        <x:f>MAX(0,AF110+AG110-AH110)</x:f>
        <x:v>0</x:v>
      </x:c>
      <x:c r="AJ110" s="180" t="n">
        <x:f>MIN(AI110,MAX(0,$G110-SUM(K110,Q110,W110,AC110)))</x:f>
        <x:v>0</x:v>
      </x:c>
      <x:c r="AK110" s="180" t="n">
        <x:f>MAX(0,AI110-AJ110)</x:f>
        <x:v>0</x:v>
      </x:c>
      <x:c r="AL110" s="180" t="n">
        <x:f>AQ109</x:f>
        <x:v>0</x:v>
      </x:c>
      <x:c r="AM110" s="180" t="n">
        <x:f>IF(AL110&lt;=0,0,AL110*IFERROR(INDEX(Inputs!$E$15:$E$24,MATCH(6,Inputs!$L$15:$L$24,0)),0)/12)</x:f>
        <x:v>0</x:v>
      </x:c>
      <x:c r="AN110" s="180" t="n">
        <x:f>MIN(AL110+AM110,IF(AL110&gt;0,IFERROR(INDEX(Inputs!$H$15:$H$24,MATCH(6,Inputs!$L$15:$L$24,0)),0),0))</x:f>
        <x:v>0</x:v>
      </x:c>
      <x:c r="AO110" s="180" t="n">
        <x:f>MAX(0,AL110+AM110-AN110)</x:f>
        <x:v>0</x:v>
      </x:c>
      <x:c r="AP110" s="180" t="n">
        <x:f>MIN(AO110,MAX(0,$G110-SUM(K110,Q110,W110,AC110,AI110)))</x:f>
        <x:v>0</x:v>
      </x:c>
      <x:c r="AQ110" s="180" t="n">
        <x:f>MAX(0,AO110-AP110)</x:f>
        <x:v>0</x:v>
      </x:c>
      <x:c r="AR110" s="180" t="n">
        <x:f>AW109</x:f>
        <x:v>0</x:v>
      </x:c>
      <x:c r="AS110" s="180" t="n">
        <x:f>IF(AR110&lt;=0,0,AR110*IFERROR(INDEX(Inputs!$E$15:$E$24,MATCH(7,Inputs!$L$15:$L$24,0)),0)/12)</x:f>
        <x:v>0</x:v>
      </x:c>
      <x:c r="AT110" s="180" t="n">
        <x:f>MIN(AR110+AS110,IF(AR110&gt;0,IFERROR(INDEX(Inputs!$H$15:$H$24,MATCH(7,Inputs!$L$15:$L$24,0)),0),0))</x:f>
        <x:v>0</x:v>
      </x:c>
      <x:c r="AU110" s="180" t="n">
        <x:f>MAX(0,AR110+AS110-AT110)</x:f>
        <x:v>0</x:v>
      </x:c>
      <x:c r="AV110" s="180" t="n">
        <x:f>MIN(AU110,MAX(0,$G110-SUM(K110,Q110,W110,AC110,AI110,AO110)))</x:f>
        <x:v>0</x:v>
      </x:c>
      <x:c r="AW110" s="180" t="n">
        <x:f>MAX(0,AU110-AV110)</x:f>
        <x:v>0</x:v>
      </x:c>
      <x:c r="AX110" s="180" t="n">
        <x:f>BC109</x:f>
        <x:v>0</x:v>
      </x:c>
      <x:c r="AY110" s="180" t="n">
        <x:f>IF(AX110&lt;=0,0,AX110*IFERROR(INDEX(Inputs!$E$15:$E$24,MATCH(8,Inputs!$L$15:$L$24,0)),0)/12)</x:f>
        <x:v>0</x:v>
      </x:c>
      <x:c r="AZ110" s="180" t="n">
        <x:f>MIN(AX110+AY110,IF(AX110&gt;0,IFERROR(INDEX(Inputs!$H$15:$H$24,MATCH(8,Inputs!$L$15:$L$24,0)),0),0))</x:f>
        <x:v>0</x:v>
      </x:c>
      <x:c r="BA110" s="180" t="n">
        <x:f>MAX(0,AX110+AY110-AZ110)</x:f>
        <x:v>0</x:v>
      </x:c>
      <x:c r="BB110" s="180" t="n">
        <x:f>MIN(BA110,MAX(0,$G110-SUM(K110,Q110,W110,AC110,AI110,AO110,AU110)))</x:f>
        <x:v>0</x:v>
      </x:c>
      <x:c r="BC110" s="180" t="n">
        <x:f>MAX(0,BA110-BB110)</x:f>
        <x:v>0</x:v>
      </x:c>
      <x:c r="BD110" s="180" t="n">
        <x:f>BI109</x:f>
        <x:v>0</x:v>
      </x:c>
      <x:c r="BE110" s="180" t="n">
        <x:f>IF(BD110&lt;=0,0,BD110*IFERROR(INDEX(Inputs!$E$15:$E$24,MATCH(9,Inputs!$L$15:$L$24,0)),0)/12)</x:f>
        <x:v>0</x:v>
      </x:c>
      <x:c r="BF110" s="180" t="n">
        <x:f>MIN(BD110+BE110,IF(BD110&gt;0,IFERROR(INDEX(Inputs!$H$15:$H$24,MATCH(9,Inputs!$L$15:$L$24,0)),0),0))</x:f>
        <x:v>0</x:v>
      </x:c>
      <x:c r="BG110" s="180" t="n">
        <x:f>MAX(0,BD110+BE110-BF110)</x:f>
        <x:v>0</x:v>
      </x:c>
      <x:c r="BH110" s="180" t="n">
        <x:f>MIN(BG110,MAX(0,$G110-SUM(K110,Q110,W110,AC110,AI110,AO110,AU110,BA110)))</x:f>
        <x:v>0</x:v>
      </x:c>
      <x:c r="BI110" s="180" t="n">
        <x:f>MAX(0,BG110-BH110)</x:f>
        <x:v>0</x:v>
      </x:c>
      <x:c r="BJ110" s="180" t="n">
        <x:f>BO109</x:f>
        <x:v>0</x:v>
      </x:c>
      <x:c r="BK110" s="180" t="n">
        <x:f>IF(BJ110&lt;=0,0,BJ110*IFERROR(INDEX(Inputs!$E$15:$E$24,MATCH(10,Inputs!$L$15:$L$24,0)),0)/12)</x:f>
        <x:v>0</x:v>
      </x:c>
      <x:c r="BL110" s="180" t="n">
        <x:f>MIN(BJ110+BK110,IF(BJ110&gt;0,IFERROR(INDEX(Inputs!$H$15:$H$24,MATCH(10,Inputs!$L$15:$L$24,0)),0),0))</x:f>
        <x:v>0</x:v>
      </x:c>
      <x:c r="BM110" s="180" t="n">
        <x:f>MAX(0,BJ110+BK110-BL110)</x:f>
        <x:v>0</x:v>
      </x:c>
      <x:c r="BN110" s="180" t="n">
        <x:f>MIN(BM110,MAX(0,$G110-SUM(K110,Q110,W110,AC110,AI110,AO110,AU110,BA110,BG110)))</x:f>
        <x:v>0</x:v>
      </x:c>
      <x:c r="BO110" s="192" t="n">
        <x:f>MAX(0,BM110-BN110)</x:f>
        <x:v>0</x:v>
      </x:c>
    </x:row>
    <x:row r="111">
      <x:c r="A111" s="191" t="n">
        <x:f>104</x:f>
        <x:v>104</x:v>
      </x:c>
      <x:c r="B111" s="178" t="n">
        <x:f>EDATE(Inputs!$B$4,A111-1)</x:f>
        <x:v>49355</x:v>
      </x:c>
      <x:c r="C111" s="182" t="n">
        <x:f>SUM(H111,N111,T111,Z111,AF111,AL111,AR111,AX111,BD111,BJ111)</x:f>
        <x:v>0</x:v>
      </x:c>
      <x:c r="D111" s="182" t="n">
        <x:f>SUM(I111,O111,U111,AA111,AG111,AM111,AS111,AY111,BE111,BK111)</x:f>
        <x:v>0</x:v>
      </x:c>
      <x:c r="E111" s="182" t="n">
        <x:f>SUM(J111,P111,V111,AB111,AH111,AN111,AT111,AZ111,BF111,BL111)+SUM(L111,R111,X111,AD111,AJ111,AP111,AV111,BB111,BH111,BN111)</x:f>
        <x:v>0</x:v>
      </x:c>
      <x:c r="F111" s="182" t="n">
        <x:f>SUM(M111,S111,Y111,AE111,AK111,AQ111,AW111,BC111,BI111,BO111)</x:f>
        <x:v>0</x:v>
      </x:c>
      <x:c r="G111" s="182" t="n">
        <x:f>MAX(0,Inputs!$B$12-SUM(J111,P111,V111,AB111,AH111,AN111,AT111,AZ111,BF111,BL111))</x:f>
        <x:v>1150</x:v>
      </x:c>
      <x:c r="H111" s="180" t="n">
        <x:f>M110</x:f>
        <x:v>0</x:v>
      </x:c>
      <x:c r="I111" s="180" t="n">
        <x:f>IF(H111&lt;=0,0,H111*IFERROR(INDEX(Inputs!$E$15:$E$24,MATCH(1,Inputs!$L$15:$L$24,0)),0)/12)</x:f>
        <x:v>0</x:v>
      </x:c>
      <x:c r="J111" s="180" t="n">
        <x:f>MIN(H111+I111,IF(H111&gt;0,IFERROR(INDEX(Inputs!$H$15:$H$24,MATCH(1,Inputs!$L$15:$L$24,0)),0),0))</x:f>
        <x:v>0</x:v>
      </x:c>
      <x:c r="K111" s="180" t="n">
        <x:f>MAX(0,H111+I111-J111)</x:f>
        <x:v>0</x:v>
      </x:c>
      <x:c r="L111" s="180" t="n">
        <x:f>MIN(K111,MAX(0,$G111-0))</x:f>
        <x:v>0</x:v>
      </x:c>
      <x:c r="M111" s="180" t="n">
        <x:f>MAX(0,K111-L111)</x:f>
        <x:v>0</x:v>
      </x:c>
      <x:c r="N111" s="180" t="n">
        <x:f>S110</x:f>
        <x:v>0</x:v>
      </x:c>
      <x:c r="O111" s="180" t="n">
        <x:f>IF(N111&lt;=0,0,N111*IFERROR(INDEX(Inputs!$E$15:$E$24,MATCH(2,Inputs!$L$15:$L$24,0)),0)/12)</x:f>
        <x:v>0</x:v>
      </x:c>
      <x:c r="P111" s="180" t="n">
        <x:f>MIN(N111+O111,IF(N111&gt;0,IFERROR(INDEX(Inputs!$H$15:$H$24,MATCH(2,Inputs!$L$15:$L$24,0)),0),0))</x:f>
        <x:v>0</x:v>
      </x:c>
      <x:c r="Q111" s="180" t="n">
        <x:f>MAX(0,N111+O111-P111)</x:f>
        <x:v>0</x:v>
      </x:c>
      <x:c r="R111" s="180" t="n">
        <x:f>MIN(Q111,MAX(0,$G111-SUM(K111)))</x:f>
        <x:v>0</x:v>
      </x:c>
      <x:c r="S111" s="180" t="n">
        <x:f>MAX(0,Q111-R111)</x:f>
        <x:v>0</x:v>
      </x:c>
      <x:c r="T111" s="180" t="n">
        <x:f>Y110</x:f>
        <x:v>0</x:v>
      </x:c>
      <x:c r="U111" s="180" t="n">
        <x:f>IF(T111&lt;=0,0,T111*IFERROR(INDEX(Inputs!$E$15:$E$24,MATCH(3,Inputs!$L$15:$L$24,0)),0)/12)</x:f>
        <x:v>0</x:v>
      </x:c>
      <x:c r="V111" s="180" t="n">
        <x:f>MIN(T111+U111,IF(T111&gt;0,IFERROR(INDEX(Inputs!$H$15:$H$24,MATCH(3,Inputs!$L$15:$L$24,0)),0),0))</x:f>
        <x:v>0</x:v>
      </x:c>
      <x:c r="W111" s="180" t="n">
        <x:f>MAX(0,T111+U111-V111)</x:f>
        <x:v>0</x:v>
      </x:c>
      <x:c r="X111" s="180" t="n">
        <x:f>MIN(W111,MAX(0,$G111-SUM(K111,Q111)))</x:f>
        <x:v>0</x:v>
      </x:c>
      <x:c r="Y111" s="180" t="n">
        <x:f>MAX(0,W111-X111)</x:f>
        <x:v>0</x:v>
      </x:c>
      <x:c r="Z111" s="180" t="n">
        <x:f>AE110</x:f>
        <x:v>0</x:v>
      </x:c>
      <x:c r="AA111" s="180" t="n">
        <x:f>IF(Z111&lt;=0,0,Z111*IFERROR(INDEX(Inputs!$E$15:$E$24,MATCH(4,Inputs!$L$15:$L$24,0)),0)/12)</x:f>
        <x:v>0</x:v>
      </x:c>
      <x:c r="AB111" s="180" t="n">
        <x:f>MIN(Z111+AA111,IF(Z111&gt;0,IFERROR(INDEX(Inputs!$H$15:$H$24,MATCH(4,Inputs!$L$15:$L$24,0)),0),0))</x:f>
        <x:v>0</x:v>
      </x:c>
      <x:c r="AC111" s="180" t="n">
        <x:f>MAX(0,Z111+AA111-AB111)</x:f>
        <x:v>0</x:v>
      </x:c>
      <x:c r="AD111" s="180" t="n">
        <x:f>MIN(AC111,MAX(0,$G111-SUM(K111,Q111,W111)))</x:f>
        <x:v>0</x:v>
      </x:c>
      <x:c r="AE111" s="180" t="n">
        <x:f>MAX(0,AC111-AD111)</x:f>
        <x:v>0</x:v>
      </x:c>
      <x:c r="AF111" s="180" t="n">
        <x:f>AK110</x:f>
        <x:v>0</x:v>
      </x:c>
      <x:c r="AG111" s="180" t="n">
        <x:f>IF(AF111&lt;=0,0,AF111*IFERROR(INDEX(Inputs!$E$15:$E$24,MATCH(5,Inputs!$L$15:$L$24,0)),0)/12)</x:f>
        <x:v>0</x:v>
      </x:c>
      <x:c r="AH111" s="180" t="n">
        <x:f>MIN(AF111+AG111,IF(AF111&gt;0,IFERROR(INDEX(Inputs!$H$15:$H$24,MATCH(5,Inputs!$L$15:$L$24,0)),0),0))</x:f>
        <x:v>0</x:v>
      </x:c>
      <x:c r="AI111" s="180" t="n">
        <x:f>MAX(0,AF111+AG111-AH111)</x:f>
        <x:v>0</x:v>
      </x:c>
      <x:c r="AJ111" s="180" t="n">
        <x:f>MIN(AI111,MAX(0,$G111-SUM(K111,Q111,W111,AC111)))</x:f>
        <x:v>0</x:v>
      </x:c>
      <x:c r="AK111" s="180" t="n">
        <x:f>MAX(0,AI111-AJ111)</x:f>
        <x:v>0</x:v>
      </x:c>
      <x:c r="AL111" s="180" t="n">
        <x:f>AQ110</x:f>
        <x:v>0</x:v>
      </x:c>
      <x:c r="AM111" s="180" t="n">
        <x:f>IF(AL111&lt;=0,0,AL111*IFERROR(INDEX(Inputs!$E$15:$E$24,MATCH(6,Inputs!$L$15:$L$24,0)),0)/12)</x:f>
        <x:v>0</x:v>
      </x:c>
      <x:c r="AN111" s="180" t="n">
        <x:f>MIN(AL111+AM111,IF(AL111&gt;0,IFERROR(INDEX(Inputs!$H$15:$H$24,MATCH(6,Inputs!$L$15:$L$24,0)),0),0))</x:f>
        <x:v>0</x:v>
      </x:c>
      <x:c r="AO111" s="180" t="n">
        <x:f>MAX(0,AL111+AM111-AN111)</x:f>
        <x:v>0</x:v>
      </x:c>
      <x:c r="AP111" s="180" t="n">
        <x:f>MIN(AO111,MAX(0,$G111-SUM(K111,Q111,W111,AC111,AI111)))</x:f>
        <x:v>0</x:v>
      </x:c>
      <x:c r="AQ111" s="180" t="n">
        <x:f>MAX(0,AO111-AP111)</x:f>
        <x:v>0</x:v>
      </x:c>
      <x:c r="AR111" s="180" t="n">
        <x:f>AW110</x:f>
        <x:v>0</x:v>
      </x:c>
      <x:c r="AS111" s="180" t="n">
        <x:f>IF(AR111&lt;=0,0,AR111*IFERROR(INDEX(Inputs!$E$15:$E$24,MATCH(7,Inputs!$L$15:$L$24,0)),0)/12)</x:f>
        <x:v>0</x:v>
      </x:c>
      <x:c r="AT111" s="180" t="n">
        <x:f>MIN(AR111+AS111,IF(AR111&gt;0,IFERROR(INDEX(Inputs!$H$15:$H$24,MATCH(7,Inputs!$L$15:$L$24,0)),0),0))</x:f>
        <x:v>0</x:v>
      </x:c>
      <x:c r="AU111" s="180" t="n">
        <x:f>MAX(0,AR111+AS111-AT111)</x:f>
        <x:v>0</x:v>
      </x:c>
      <x:c r="AV111" s="180" t="n">
        <x:f>MIN(AU111,MAX(0,$G111-SUM(K111,Q111,W111,AC111,AI111,AO111)))</x:f>
        <x:v>0</x:v>
      </x:c>
      <x:c r="AW111" s="180" t="n">
        <x:f>MAX(0,AU111-AV111)</x:f>
        <x:v>0</x:v>
      </x:c>
      <x:c r="AX111" s="180" t="n">
        <x:f>BC110</x:f>
        <x:v>0</x:v>
      </x:c>
      <x:c r="AY111" s="180" t="n">
        <x:f>IF(AX111&lt;=0,0,AX111*IFERROR(INDEX(Inputs!$E$15:$E$24,MATCH(8,Inputs!$L$15:$L$24,0)),0)/12)</x:f>
        <x:v>0</x:v>
      </x:c>
      <x:c r="AZ111" s="180" t="n">
        <x:f>MIN(AX111+AY111,IF(AX111&gt;0,IFERROR(INDEX(Inputs!$H$15:$H$24,MATCH(8,Inputs!$L$15:$L$24,0)),0),0))</x:f>
        <x:v>0</x:v>
      </x:c>
      <x:c r="BA111" s="180" t="n">
        <x:f>MAX(0,AX111+AY111-AZ111)</x:f>
        <x:v>0</x:v>
      </x:c>
      <x:c r="BB111" s="180" t="n">
        <x:f>MIN(BA111,MAX(0,$G111-SUM(K111,Q111,W111,AC111,AI111,AO111,AU111)))</x:f>
        <x:v>0</x:v>
      </x:c>
      <x:c r="BC111" s="180" t="n">
        <x:f>MAX(0,BA111-BB111)</x:f>
        <x:v>0</x:v>
      </x:c>
      <x:c r="BD111" s="180" t="n">
        <x:f>BI110</x:f>
        <x:v>0</x:v>
      </x:c>
      <x:c r="BE111" s="180" t="n">
        <x:f>IF(BD111&lt;=0,0,BD111*IFERROR(INDEX(Inputs!$E$15:$E$24,MATCH(9,Inputs!$L$15:$L$24,0)),0)/12)</x:f>
        <x:v>0</x:v>
      </x:c>
      <x:c r="BF111" s="180" t="n">
        <x:f>MIN(BD111+BE111,IF(BD111&gt;0,IFERROR(INDEX(Inputs!$H$15:$H$24,MATCH(9,Inputs!$L$15:$L$24,0)),0),0))</x:f>
        <x:v>0</x:v>
      </x:c>
      <x:c r="BG111" s="180" t="n">
        <x:f>MAX(0,BD111+BE111-BF111)</x:f>
        <x:v>0</x:v>
      </x:c>
      <x:c r="BH111" s="180" t="n">
        <x:f>MIN(BG111,MAX(0,$G111-SUM(K111,Q111,W111,AC111,AI111,AO111,AU111,BA111)))</x:f>
        <x:v>0</x:v>
      </x:c>
      <x:c r="BI111" s="180" t="n">
        <x:f>MAX(0,BG111-BH111)</x:f>
        <x:v>0</x:v>
      </x:c>
      <x:c r="BJ111" s="180" t="n">
        <x:f>BO110</x:f>
        <x:v>0</x:v>
      </x:c>
      <x:c r="BK111" s="180" t="n">
        <x:f>IF(BJ111&lt;=0,0,BJ111*IFERROR(INDEX(Inputs!$E$15:$E$24,MATCH(10,Inputs!$L$15:$L$24,0)),0)/12)</x:f>
        <x:v>0</x:v>
      </x:c>
      <x:c r="BL111" s="180" t="n">
        <x:f>MIN(BJ111+BK111,IF(BJ111&gt;0,IFERROR(INDEX(Inputs!$H$15:$H$24,MATCH(10,Inputs!$L$15:$L$24,0)),0),0))</x:f>
        <x:v>0</x:v>
      </x:c>
      <x:c r="BM111" s="180" t="n">
        <x:f>MAX(0,BJ111+BK111-BL111)</x:f>
        <x:v>0</x:v>
      </x:c>
      <x:c r="BN111" s="180" t="n">
        <x:f>MIN(BM111,MAX(0,$G111-SUM(K111,Q111,W111,AC111,AI111,AO111,AU111,BA111,BG111)))</x:f>
        <x:v>0</x:v>
      </x:c>
      <x:c r="BO111" s="192" t="n">
        <x:f>MAX(0,BM111-BN111)</x:f>
        <x:v>0</x:v>
      </x:c>
    </x:row>
    <x:row r="112">
      <x:c r="A112" s="191" t="n">
        <x:f>105</x:f>
        <x:v>105</x:v>
      </x:c>
      <x:c r="B112" s="178" t="n">
        <x:f>EDATE(Inputs!$B$4,A112-1)</x:f>
        <x:v>49383</x:v>
      </x:c>
      <x:c r="C112" s="182" t="n">
        <x:f>SUM(H112,N112,T112,Z112,AF112,AL112,AR112,AX112,BD112,BJ112)</x:f>
        <x:v>0</x:v>
      </x:c>
      <x:c r="D112" s="182" t="n">
        <x:f>SUM(I112,O112,U112,AA112,AG112,AM112,AS112,AY112,BE112,BK112)</x:f>
        <x:v>0</x:v>
      </x:c>
      <x:c r="E112" s="182" t="n">
        <x:f>SUM(J112,P112,V112,AB112,AH112,AN112,AT112,AZ112,BF112,BL112)+SUM(L112,R112,X112,AD112,AJ112,AP112,AV112,BB112,BH112,BN112)</x:f>
        <x:v>0</x:v>
      </x:c>
      <x:c r="F112" s="182" t="n">
        <x:f>SUM(M112,S112,Y112,AE112,AK112,AQ112,AW112,BC112,BI112,BO112)</x:f>
        <x:v>0</x:v>
      </x:c>
      <x:c r="G112" s="182" t="n">
        <x:f>MAX(0,Inputs!$B$12-SUM(J112,P112,V112,AB112,AH112,AN112,AT112,AZ112,BF112,BL112))</x:f>
        <x:v>1150</x:v>
      </x:c>
      <x:c r="H112" s="180" t="n">
        <x:f>M111</x:f>
        <x:v>0</x:v>
      </x:c>
      <x:c r="I112" s="180" t="n">
        <x:f>IF(H112&lt;=0,0,H112*IFERROR(INDEX(Inputs!$E$15:$E$24,MATCH(1,Inputs!$L$15:$L$24,0)),0)/12)</x:f>
        <x:v>0</x:v>
      </x:c>
      <x:c r="J112" s="180" t="n">
        <x:f>MIN(H112+I112,IF(H112&gt;0,IFERROR(INDEX(Inputs!$H$15:$H$24,MATCH(1,Inputs!$L$15:$L$24,0)),0),0))</x:f>
        <x:v>0</x:v>
      </x:c>
      <x:c r="K112" s="180" t="n">
        <x:f>MAX(0,H112+I112-J112)</x:f>
        <x:v>0</x:v>
      </x:c>
      <x:c r="L112" s="180" t="n">
        <x:f>MIN(K112,MAX(0,$G112-0))</x:f>
        <x:v>0</x:v>
      </x:c>
      <x:c r="M112" s="180" t="n">
        <x:f>MAX(0,K112-L112)</x:f>
        <x:v>0</x:v>
      </x:c>
      <x:c r="N112" s="180" t="n">
        <x:f>S111</x:f>
        <x:v>0</x:v>
      </x:c>
      <x:c r="O112" s="180" t="n">
        <x:f>IF(N112&lt;=0,0,N112*IFERROR(INDEX(Inputs!$E$15:$E$24,MATCH(2,Inputs!$L$15:$L$24,0)),0)/12)</x:f>
        <x:v>0</x:v>
      </x:c>
      <x:c r="P112" s="180" t="n">
        <x:f>MIN(N112+O112,IF(N112&gt;0,IFERROR(INDEX(Inputs!$H$15:$H$24,MATCH(2,Inputs!$L$15:$L$24,0)),0),0))</x:f>
        <x:v>0</x:v>
      </x:c>
      <x:c r="Q112" s="180" t="n">
        <x:f>MAX(0,N112+O112-P112)</x:f>
        <x:v>0</x:v>
      </x:c>
      <x:c r="R112" s="180" t="n">
        <x:f>MIN(Q112,MAX(0,$G112-SUM(K112)))</x:f>
        <x:v>0</x:v>
      </x:c>
      <x:c r="S112" s="180" t="n">
        <x:f>MAX(0,Q112-R112)</x:f>
        <x:v>0</x:v>
      </x:c>
      <x:c r="T112" s="180" t="n">
        <x:f>Y111</x:f>
        <x:v>0</x:v>
      </x:c>
      <x:c r="U112" s="180" t="n">
        <x:f>IF(T112&lt;=0,0,T112*IFERROR(INDEX(Inputs!$E$15:$E$24,MATCH(3,Inputs!$L$15:$L$24,0)),0)/12)</x:f>
        <x:v>0</x:v>
      </x:c>
      <x:c r="V112" s="180" t="n">
        <x:f>MIN(T112+U112,IF(T112&gt;0,IFERROR(INDEX(Inputs!$H$15:$H$24,MATCH(3,Inputs!$L$15:$L$24,0)),0),0))</x:f>
        <x:v>0</x:v>
      </x:c>
      <x:c r="W112" s="180" t="n">
        <x:f>MAX(0,T112+U112-V112)</x:f>
        <x:v>0</x:v>
      </x:c>
      <x:c r="X112" s="180" t="n">
        <x:f>MIN(W112,MAX(0,$G112-SUM(K112,Q112)))</x:f>
        <x:v>0</x:v>
      </x:c>
      <x:c r="Y112" s="180" t="n">
        <x:f>MAX(0,W112-X112)</x:f>
        <x:v>0</x:v>
      </x:c>
      <x:c r="Z112" s="180" t="n">
        <x:f>AE111</x:f>
        <x:v>0</x:v>
      </x:c>
      <x:c r="AA112" s="180" t="n">
        <x:f>IF(Z112&lt;=0,0,Z112*IFERROR(INDEX(Inputs!$E$15:$E$24,MATCH(4,Inputs!$L$15:$L$24,0)),0)/12)</x:f>
        <x:v>0</x:v>
      </x:c>
      <x:c r="AB112" s="180" t="n">
        <x:f>MIN(Z112+AA112,IF(Z112&gt;0,IFERROR(INDEX(Inputs!$H$15:$H$24,MATCH(4,Inputs!$L$15:$L$24,0)),0),0))</x:f>
        <x:v>0</x:v>
      </x:c>
      <x:c r="AC112" s="180" t="n">
        <x:f>MAX(0,Z112+AA112-AB112)</x:f>
        <x:v>0</x:v>
      </x:c>
      <x:c r="AD112" s="180" t="n">
        <x:f>MIN(AC112,MAX(0,$G112-SUM(K112,Q112,W112)))</x:f>
        <x:v>0</x:v>
      </x:c>
      <x:c r="AE112" s="180" t="n">
        <x:f>MAX(0,AC112-AD112)</x:f>
        <x:v>0</x:v>
      </x:c>
      <x:c r="AF112" s="180" t="n">
        <x:f>AK111</x:f>
        <x:v>0</x:v>
      </x:c>
      <x:c r="AG112" s="180" t="n">
        <x:f>IF(AF112&lt;=0,0,AF112*IFERROR(INDEX(Inputs!$E$15:$E$24,MATCH(5,Inputs!$L$15:$L$24,0)),0)/12)</x:f>
        <x:v>0</x:v>
      </x:c>
      <x:c r="AH112" s="180" t="n">
        <x:f>MIN(AF112+AG112,IF(AF112&gt;0,IFERROR(INDEX(Inputs!$H$15:$H$24,MATCH(5,Inputs!$L$15:$L$24,0)),0),0))</x:f>
        <x:v>0</x:v>
      </x:c>
      <x:c r="AI112" s="180" t="n">
        <x:f>MAX(0,AF112+AG112-AH112)</x:f>
        <x:v>0</x:v>
      </x:c>
      <x:c r="AJ112" s="180" t="n">
        <x:f>MIN(AI112,MAX(0,$G112-SUM(K112,Q112,W112,AC112)))</x:f>
        <x:v>0</x:v>
      </x:c>
      <x:c r="AK112" s="180" t="n">
        <x:f>MAX(0,AI112-AJ112)</x:f>
        <x:v>0</x:v>
      </x:c>
      <x:c r="AL112" s="180" t="n">
        <x:f>AQ111</x:f>
        <x:v>0</x:v>
      </x:c>
      <x:c r="AM112" s="180" t="n">
        <x:f>IF(AL112&lt;=0,0,AL112*IFERROR(INDEX(Inputs!$E$15:$E$24,MATCH(6,Inputs!$L$15:$L$24,0)),0)/12)</x:f>
        <x:v>0</x:v>
      </x:c>
      <x:c r="AN112" s="180" t="n">
        <x:f>MIN(AL112+AM112,IF(AL112&gt;0,IFERROR(INDEX(Inputs!$H$15:$H$24,MATCH(6,Inputs!$L$15:$L$24,0)),0),0))</x:f>
        <x:v>0</x:v>
      </x:c>
      <x:c r="AO112" s="180" t="n">
        <x:f>MAX(0,AL112+AM112-AN112)</x:f>
        <x:v>0</x:v>
      </x:c>
      <x:c r="AP112" s="180" t="n">
        <x:f>MIN(AO112,MAX(0,$G112-SUM(K112,Q112,W112,AC112,AI112)))</x:f>
        <x:v>0</x:v>
      </x:c>
      <x:c r="AQ112" s="180" t="n">
        <x:f>MAX(0,AO112-AP112)</x:f>
        <x:v>0</x:v>
      </x:c>
      <x:c r="AR112" s="180" t="n">
        <x:f>AW111</x:f>
        <x:v>0</x:v>
      </x:c>
      <x:c r="AS112" s="180" t="n">
        <x:f>IF(AR112&lt;=0,0,AR112*IFERROR(INDEX(Inputs!$E$15:$E$24,MATCH(7,Inputs!$L$15:$L$24,0)),0)/12)</x:f>
        <x:v>0</x:v>
      </x:c>
      <x:c r="AT112" s="180" t="n">
        <x:f>MIN(AR112+AS112,IF(AR112&gt;0,IFERROR(INDEX(Inputs!$H$15:$H$24,MATCH(7,Inputs!$L$15:$L$24,0)),0),0))</x:f>
        <x:v>0</x:v>
      </x:c>
      <x:c r="AU112" s="180" t="n">
        <x:f>MAX(0,AR112+AS112-AT112)</x:f>
        <x:v>0</x:v>
      </x:c>
      <x:c r="AV112" s="180" t="n">
        <x:f>MIN(AU112,MAX(0,$G112-SUM(K112,Q112,W112,AC112,AI112,AO112)))</x:f>
        <x:v>0</x:v>
      </x:c>
      <x:c r="AW112" s="180" t="n">
        <x:f>MAX(0,AU112-AV112)</x:f>
        <x:v>0</x:v>
      </x:c>
      <x:c r="AX112" s="180" t="n">
        <x:f>BC111</x:f>
        <x:v>0</x:v>
      </x:c>
      <x:c r="AY112" s="180" t="n">
        <x:f>IF(AX112&lt;=0,0,AX112*IFERROR(INDEX(Inputs!$E$15:$E$24,MATCH(8,Inputs!$L$15:$L$24,0)),0)/12)</x:f>
        <x:v>0</x:v>
      </x:c>
      <x:c r="AZ112" s="180" t="n">
        <x:f>MIN(AX112+AY112,IF(AX112&gt;0,IFERROR(INDEX(Inputs!$H$15:$H$24,MATCH(8,Inputs!$L$15:$L$24,0)),0),0))</x:f>
        <x:v>0</x:v>
      </x:c>
      <x:c r="BA112" s="180" t="n">
        <x:f>MAX(0,AX112+AY112-AZ112)</x:f>
        <x:v>0</x:v>
      </x:c>
      <x:c r="BB112" s="180" t="n">
        <x:f>MIN(BA112,MAX(0,$G112-SUM(K112,Q112,W112,AC112,AI112,AO112,AU112)))</x:f>
        <x:v>0</x:v>
      </x:c>
      <x:c r="BC112" s="180" t="n">
        <x:f>MAX(0,BA112-BB112)</x:f>
        <x:v>0</x:v>
      </x:c>
      <x:c r="BD112" s="180" t="n">
        <x:f>BI111</x:f>
        <x:v>0</x:v>
      </x:c>
      <x:c r="BE112" s="180" t="n">
        <x:f>IF(BD112&lt;=0,0,BD112*IFERROR(INDEX(Inputs!$E$15:$E$24,MATCH(9,Inputs!$L$15:$L$24,0)),0)/12)</x:f>
        <x:v>0</x:v>
      </x:c>
      <x:c r="BF112" s="180" t="n">
        <x:f>MIN(BD112+BE112,IF(BD112&gt;0,IFERROR(INDEX(Inputs!$H$15:$H$24,MATCH(9,Inputs!$L$15:$L$24,0)),0),0))</x:f>
        <x:v>0</x:v>
      </x:c>
      <x:c r="BG112" s="180" t="n">
        <x:f>MAX(0,BD112+BE112-BF112)</x:f>
        <x:v>0</x:v>
      </x:c>
      <x:c r="BH112" s="180" t="n">
        <x:f>MIN(BG112,MAX(0,$G112-SUM(K112,Q112,W112,AC112,AI112,AO112,AU112,BA112)))</x:f>
        <x:v>0</x:v>
      </x:c>
      <x:c r="BI112" s="180" t="n">
        <x:f>MAX(0,BG112-BH112)</x:f>
        <x:v>0</x:v>
      </x:c>
      <x:c r="BJ112" s="180" t="n">
        <x:f>BO111</x:f>
        <x:v>0</x:v>
      </x:c>
      <x:c r="BK112" s="180" t="n">
        <x:f>IF(BJ112&lt;=0,0,BJ112*IFERROR(INDEX(Inputs!$E$15:$E$24,MATCH(10,Inputs!$L$15:$L$24,0)),0)/12)</x:f>
        <x:v>0</x:v>
      </x:c>
      <x:c r="BL112" s="180" t="n">
        <x:f>MIN(BJ112+BK112,IF(BJ112&gt;0,IFERROR(INDEX(Inputs!$H$15:$H$24,MATCH(10,Inputs!$L$15:$L$24,0)),0),0))</x:f>
        <x:v>0</x:v>
      </x:c>
      <x:c r="BM112" s="180" t="n">
        <x:f>MAX(0,BJ112+BK112-BL112)</x:f>
        <x:v>0</x:v>
      </x:c>
      <x:c r="BN112" s="180" t="n">
        <x:f>MIN(BM112,MAX(0,$G112-SUM(K112,Q112,W112,AC112,AI112,AO112,AU112,BA112,BG112)))</x:f>
        <x:v>0</x:v>
      </x:c>
      <x:c r="BO112" s="192" t="n">
        <x:f>MAX(0,BM112-BN112)</x:f>
        <x:v>0</x:v>
      </x:c>
    </x:row>
    <x:row r="113">
      <x:c r="A113" s="191" t="n">
        <x:f>106</x:f>
        <x:v>106</x:v>
      </x:c>
      <x:c r="B113" s="178" t="n">
        <x:f>EDATE(Inputs!$B$4,A113-1)</x:f>
        <x:v>49414</x:v>
      </x:c>
      <x:c r="C113" s="182" t="n">
        <x:f>SUM(H113,N113,T113,Z113,AF113,AL113,AR113,AX113,BD113,BJ113)</x:f>
        <x:v>0</x:v>
      </x:c>
      <x:c r="D113" s="182" t="n">
        <x:f>SUM(I113,O113,U113,AA113,AG113,AM113,AS113,AY113,BE113,BK113)</x:f>
        <x:v>0</x:v>
      </x:c>
      <x:c r="E113" s="182" t="n">
        <x:f>SUM(J113,P113,V113,AB113,AH113,AN113,AT113,AZ113,BF113,BL113)+SUM(L113,R113,X113,AD113,AJ113,AP113,AV113,BB113,BH113,BN113)</x:f>
        <x:v>0</x:v>
      </x:c>
      <x:c r="F113" s="182" t="n">
        <x:f>SUM(M113,S113,Y113,AE113,AK113,AQ113,AW113,BC113,BI113,BO113)</x:f>
        <x:v>0</x:v>
      </x:c>
      <x:c r="G113" s="182" t="n">
        <x:f>MAX(0,Inputs!$B$12-SUM(J113,P113,V113,AB113,AH113,AN113,AT113,AZ113,BF113,BL113))</x:f>
        <x:v>1150</x:v>
      </x:c>
      <x:c r="H113" s="180" t="n">
        <x:f>M112</x:f>
        <x:v>0</x:v>
      </x:c>
      <x:c r="I113" s="180" t="n">
        <x:f>IF(H113&lt;=0,0,H113*IFERROR(INDEX(Inputs!$E$15:$E$24,MATCH(1,Inputs!$L$15:$L$24,0)),0)/12)</x:f>
        <x:v>0</x:v>
      </x:c>
      <x:c r="J113" s="180" t="n">
        <x:f>MIN(H113+I113,IF(H113&gt;0,IFERROR(INDEX(Inputs!$H$15:$H$24,MATCH(1,Inputs!$L$15:$L$24,0)),0),0))</x:f>
        <x:v>0</x:v>
      </x:c>
      <x:c r="K113" s="180" t="n">
        <x:f>MAX(0,H113+I113-J113)</x:f>
        <x:v>0</x:v>
      </x:c>
      <x:c r="L113" s="180" t="n">
        <x:f>MIN(K113,MAX(0,$G113-0))</x:f>
        <x:v>0</x:v>
      </x:c>
      <x:c r="M113" s="180" t="n">
        <x:f>MAX(0,K113-L113)</x:f>
        <x:v>0</x:v>
      </x:c>
      <x:c r="N113" s="180" t="n">
        <x:f>S112</x:f>
        <x:v>0</x:v>
      </x:c>
      <x:c r="O113" s="180" t="n">
        <x:f>IF(N113&lt;=0,0,N113*IFERROR(INDEX(Inputs!$E$15:$E$24,MATCH(2,Inputs!$L$15:$L$24,0)),0)/12)</x:f>
        <x:v>0</x:v>
      </x:c>
      <x:c r="P113" s="180" t="n">
        <x:f>MIN(N113+O113,IF(N113&gt;0,IFERROR(INDEX(Inputs!$H$15:$H$24,MATCH(2,Inputs!$L$15:$L$24,0)),0),0))</x:f>
        <x:v>0</x:v>
      </x:c>
      <x:c r="Q113" s="180" t="n">
        <x:f>MAX(0,N113+O113-P113)</x:f>
        <x:v>0</x:v>
      </x:c>
      <x:c r="R113" s="180" t="n">
        <x:f>MIN(Q113,MAX(0,$G113-SUM(K113)))</x:f>
        <x:v>0</x:v>
      </x:c>
      <x:c r="S113" s="180" t="n">
        <x:f>MAX(0,Q113-R113)</x:f>
        <x:v>0</x:v>
      </x:c>
      <x:c r="T113" s="180" t="n">
        <x:f>Y112</x:f>
        <x:v>0</x:v>
      </x:c>
      <x:c r="U113" s="180" t="n">
        <x:f>IF(T113&lt;=0,0,T113*IFERROR(INDEX(Inputs!$E$15:$E$24,MATCH(3,Inputs!$L$15:$L$24,0)),0)/12)</x:f>
        <x:v>0</x:v>
      </x:c>
      <x:c r="V113" s="180" t="n">
        <x:f>MIN(T113+U113,IF(T113&gt;0,IFERROR(INDEX(Inputs!$H$15:$H$24,MATCH(3,Inputs!$L$15:$L$24,0)),0),0))</x:f>
        <x:v>0</x:v>
      </x:c>
      <x:c r="W113" s="180" t="n">
        <x:f>MAX(0,T113+U113-V113)</x:f>
        <x:v>0</x:v>
      </x:c>
      <x:c r="X113" s="180" t="n">
        <x:f>MIN(W113,MAX(0,$G113-SUM(K113,Q113)))</x:f>
        <x:v>0</x:v>
      </x:c>
      <x:c r="Y113" s="180" t="n">
        <x:f>MAX(0,W113-X113)</x:f>
        <x:v>0</x:v>
      </x:c>
      <x:c r="Z113" s="180" t="n">
        <x:f>AE112</x:f>
        <x:v>0</x:v>
      </x:c>
      <x:c r="AA113" s="180" t="n">
        <x:f>IF(Z113&lt;=0,0,Z113*IFERROR(INDEX(Inputs!$E$15:$E$24,MATCH(4,Inputs!$L$15:$L$24,0)),0)/12)</x:f>
        <x:v>0</x:v>
      </x:c>
      <x:c r="AB113" s="180" t="n">
        <x:f>MIN(Z113+AA113,IF(Z113&gt;0,IFERROR(INDEX(Inputs!$H$15:$H$24,MATCH(4,Inputs!$L$15:$L$24,0)),0),0))</x:f>
        <x:v>0</x:v>
      </x:c>
      <x:c r="AC113" s="180" t="n">
        <x:f>MAX(0,Z113+AA113-AB113)</x:f>
        <x:v>0</x:v>
      </x:c>
      <x:c r="AD113" s="180" t="n">
        <x:f>MIN(AC113,MAX(0,$G113-SUM(K113,Q113,W113)))</x:f>
        <x:v>0</x:v>
      </x:c>
      <x:c r="AE113" s="180" t="n">
        <x:f>MAX(0,AC113-AD113)</x:f>
        <x:v>0</x:v>
      </x:c>
      <x:c r="AF113" s="180" t="n">
        <x:f>AK112</x:f>
        <x:v>0</x:v>
      </x:c>
      <x:c r="AG113" s="180" t="n">
        <x:f>IF(AF113&lt;=0,0,AF113*IFERROR(INDEX(Inputs!$E$15:$E$24,MATCH(5,Inputs!$L$15:$L$24,0)),0)/12)</x:f>
        <x:v>0</x:v>
      </x:c>
      <x:c r="AH113" s="180" t="n">
        <x:f>MIN(AF113+AG113,IF(AF113&gt;0,IFERROR(INDEX(Inputs!$H$15:$H$24,MATCH(5,Inputs!$L$15:$L$24,0)),0),0))</x:f>
        <x:v>0</x:v>
      </x:c>
      <x:c r="AI113" s="180" t="n">
        <x:f>MAX(0,AF113+AG113-AH113)</x:f>
        <x:v>0</x:v>
      </x:c>
      <x:c r="AJ113" s="180" t="n">
        <x:f>MIN(AI113,MAX(0,$G113-SUM(K113,Q113,W113,AC113)))</x:f>
        <x:v>0</x:v>
      </x:c>
      <x:c r="AK113" s="180" t="n">
        <x:f>MAX(0,AI113-AJ113)</x:f>
        <x:v>0</x:v>
      </x:c>
      <x:c r="AL113" s="180" t="n">
        <x:f>AQ112</x:f>
        <x:v>0</x:v>
      </x:c>
      <x:c r="AM113" s="180" t="n">
        <x:f>IF(AL113&lt;=0,0,AL113*IFERROR(INDEX(Inputs!$E$15:$E$24,MATCH(6,Inputs!$L$15:$L$24,0)),0)/12)</x:f>
        <x:v>0</x:v>
      </x:c>
      <x:c r="AN113" s="180" t="n">
        <x:f>MIN(AL113+AM113,IF(AL113&gt;0,IFERROR(INDEX(Inputs!$H$15:$H$24,MATCH(6,Inputs!$L$15:$L$24,0)),0),0))</x:f>
        <x:v>0</x:v>
      </x:c>
      <x:c r="AO113" s="180" t="n">
        <x:f>MAX(0,AL113+AM113-AN113)</x:f>
        <x:v>0</x:v>
      </x:c>
      <x:c r="AP113" s="180" t="n">
        <x:f>MIN(AO113,MAX(0,$G113-SUM(K113,Q113,W113,AC113,AI113)))</x:f>
        <x:v>0</x:v>
      </x:c>
      <x:c r="AQ113" s="180" t="n">
        <x:f>MAX(0,AO113-AP113)</x:f>
        <x:v>0</x:v>
      </x:c>
      <x:c r="AR113" s="180" t="n">
        <x:f>AW112</x:f>
        <x:v>0</x:v>
      </x:c>
      <x:c r="AS113" s="180" t="n">
        <x:f>IF(AR113&lt;=0,0,AR113*IFERROR(INDEX(Inputs!$E$15:$E$24,MATCH(7,Inputs!$L$15:$L$24,0)),0)/12)</x:f>
        <x:v>0</x:v>
      </x:c>
      <x:c r="AT113" s="180" t="n">
        <x:f>MIN(AR113+AS113,IF(AR113&gt;0,IFERROR(INDEX(Inputs!$H$15:$H$24,MATCH(7,Inputs!$L$15:$L$24,0)),0),0))</x:f>
        <x:v>0</x:v>
      </x:c>
      <x:c r="AU113" s="180" t="n">
        <x:f>MAX(0,AR113+AS113-AT113)</x:f>
        <x:v>0</x:v>
      </x:c>
      <x:c r="AV113" s="180" t="n">
        <x:f>MIN(AU113,MAX(0,$G113-SUM(K113,Q113,W113,AC113,AI113,AO113)))</x:f>
        <x:v>0</x:v>
      </x:c>
      <x:c r="AW113" s="180" t="n">
        <x:f>MAX(0,AU113-AV113)</x:f>
        <x:v>0</x:v>
      </x:c>
      <x:c r="AX113" s="180" t="n">
        <x:f>BC112</x:f>
        <x:v>0</x:v>
      </x:c>
      <x:c r="AY113" s="180" t="n">
        <x:f>IF(AX113&lt;=0,0,AX113*IFERROR(INDEX(Inputs!$E$15:$E$24,MATCH(8,Inputs!$L$15:$L$24,0)),0)/12)</x:f>
        <x:v>0</x:v>
      </x:c>
      <x:c r="AZ113" s="180" t="n">
        <x:f>MIN(AX113+AY113,IF(AX113&gt;0,IFERROR(INDEX(Inputs!$H$15:$H$24,MATCH(8,Inputs!$L$15:$L$24,0)),0),0))</x:f>
        <x:v>0</x:v>
      </x:c>
      <x:c r="BA113" s="180" t="n">
        <x:f>MAX(0,AX113+AY113-AZ113)</x:f>
        <x:v>0</x:v>
      </x:c>
      <x:c r="BB113" s="180" t="n">
        <x:f>MIN(BA113,MAX(0,$G113-SUM(K113,Q113,W113,AC113,AI113,AO113,AU113)))</x:f>
        <x:v>0</x:v>
      </x:c>
      <x:c r="BC113" s="180" t="n">
        <x:f>MAX(0,BA113-BB113)</x:f>
        <x:v>0</x:v>
      </x:c>
      <x:c r="BD113" s="180" t="n">
        <x:f>BI112</x:f>
        <x:v>0</x:v>
      </x:c>
      <x:c r="BE113" s="180" t="n">
        <x:f>IF(BD113&lt;=0,0,BD113*IFERROR(INDEX(Inputs!$E$15:$E$24,MATCH(9,Inputs!$L$15:$L$24,0)),0)/12)</x:f>
        <x:v>0</x:v>
      </x:c>
      <x:c r="BF113" s="180" t="n">
        <x:f>MIN(BD113+BE113,IF(BD113&gt;0,IFERROR(INDEX(Inputs!$H$15:$H$24,MATCH(9,Inputs!$L$15:$L$24,0)),0),0))</x:f>
        <x:v>0</x:v>
      </x:c>
      <x:c r="BG113" s="180" t="n">
        <x:f>MAX(0,BD113+BE113-BF113)</x:f>
        <x:v>0</x:v>
      </x:c>
      <x:c r="BH113" s="180" t="n">
        <x:f>MIN(BG113,MAX(0,$G113-SUM(K113,Q113,W113,AC113,AI113,AO113,AU113,BA113)))</x:f>
        <x:v>0</x:v>
      </x:c>
      <x:c r="BI113" s="180" t="n">
        <x:f>MAX(0,BG113-BH113)</x:f>
        <x:v>0</x:v>
      </x:c>
      <x:c r="BJ113" s="180" t="n">
        <x:f>BO112</x:f>
        <x:v>0</x:v>
      </x:c>
      <x:c r="BK113" s="180" t="n">
        <x:f>IF(BJ113&lt;=0,0,BJ113*IFERROR(INDEX(Inputs!$E$15:$E$24,MATCH(10,Inputs!$L$15:$L$24,0)),0)/12)</x:f>
        <x:v>0</x:v>
      </x:c>
      <x:c r="BL113" s="180" t="n">
        <x:f>MIN(BJ113+BK113,IF(BJ113&gt;0,IFERROR(INDEX(Inputs!$H$15:$H$24,MATCH(10,Inputs!$L$15:$L$24,0)),0),0))</x:f>
        <x:v>0</x:v>
      </x:c>
      <x:c r="BM113" s="180" t="n">
        <x:f>MAX(0,BJ113+BK113-BL113)</x:f>
        <x:v>0</x:v>
      </x:c>
      <x:c r="BN113" s="180" t="n">
        <x:f>MIN(BM113,MAX(0,$G113-SUM(K113,Q113,W113,AC113,AI113,AO113,AU113,BA113,BG113)))</x:f>
        <x:v>0</x:v>
      </x:c>
      <x:c r="BO113" s="192" t="n">
        <x:f>MAX(0,BM113-BN113)</x:f>
        <x:v>0</x:v>
      </x:c>
    </x:row>
    <x:row r="114">
      <x:c r="A114" s="191" t="n">
        <x:f>107</x:f>
        <x:v>107</x:v>
      </x:c>
      <x:c r="B114" s="178" t="n">
        <x:f>EDATE(Inputs!$B$4,A114-1)</x:f>
        <x:v>49444</x:v>
      </x:c>
      <x:c r="C114" s="182" t="n">
        <x:f>SUM(H114,N114,T114,Z114,AF114,AL114,AR114,AX114,BD114,BJ114)</x:f>
        <x:v>0</x:v>
      </x:c>
      <x:c r="D114" s="182" t="n">
        <x:f>SUM(I114,O114,U114,AA114,AG114,AM114,AS114,AY114,BE114,BK114)</x:f>
        <x:v>0</x:v>
      </x:c>
      <x:c r="E114" s="182" t="n">
        <x:f>SUM(J114,P114,V114,AB114,AH114,AN114,AT114,AZ114,BF114,BL114)+SUM(L114,R114,X114,AD114,AJ114,AP114,AV114,BB114,BH114,BN114)</x:f>
        <x:v>0</x:v>
      </x:c>
      <x:c r="F114" s="182" t="n">
        <x:f>SUM(M114,S114,Y114,AE114,AK114,AQ114,AW114,BC114,BI114,BO114)</x:f>
        <x:v>0</x:v>
      </x:c>
      <x:c r="G114" s="182" t="n">
        <x:f>MAX(0,Inputs!$B$12-SUM(J114,P114,V114,AB114,AH114,AN114,AT114,AZ114,BF114,BL114))</x:f>
        <x:v>1150</x:v>
      </x:c>
      <x:c r="H114" s="180" t="n">
        <x:f>M113</x:f>
        <x:v>0</x:v>
      </x:c>
      <x:c r="I114" s="180" t="n">
        <x:f>IF(H114&lt;=0,0,H114*IFERROR(INDEX(Inputs!$E$15:$E$24,MATCH(1,Inputs!$L$15:$L$24,0)),0)/12)</x:f>
        <x:v>0</x:v>
      </x:c>
      <x:c r="J114" s="180" t="n">
        <x:f>MIN(H114+I114,IF(H114&gt;0,IFERROR(INDEX(Inputs!$H$15:$H$24,MATCH(1,Inputs!$L$15:$L$24,0)),0),0))</x:f>
        <x:v>0</x:v>
      </x:c>
      <x:c r="K114" s="180" t="n">
        <x:f>MAX(0,H114+I114-J114)</x:f>
        <x:v>0</x:v>
      </x:c>
      <x:c r="L114" s="180" t="n">
        <x:f>MIN(K114,MAX(0,$G114-0))</x:f>
        <x:v>0</x:v>
      </x:c>
      <x:c r="M114" s="180" t="n">
        <x:f>MAX(0,K114-L114)</x:f>
        <x:v>0</x:v>
      </x:c>
      <x:c r="N114" s="180" t="n">
        <x:f>S113</x:f>
        <x:v>0</x:v>
      </x:c>
      <x:c r="O114" s="180" t="n">
        <x:f>IF(N114&lt;=0,0,N114*IFERROR(INDEX(Inputs!$E$15:$E$24,MATCH(2,Inputs!$L$15:$L$24,0)),0)/12)</x:f>
        <x:v>0</x:v>
      </x:c>
      <x:c r="P114" s="180" t="n">
        <x:f>MIN(N114+O114,IF(N114&gt;0,IFERROR(INDEX(Inputs!$H$15:$H$24,MATCH(2,Inputs!$L$15:$L$24,0)),0),0))</x:f>
        <x:v>0</x:v>
      </x:c>
      <x:c r="Q114" s="180" t="n">
        <x:f>MAX(0,N114+O114-P114)</x:f>
        <x:v>0</x:v>
      </x:c>
      <x:c r="R114" s="180" t="n">
        <x:f>MIN(Q114,MAX(0,$G114-SUM(K114)))</x:f>
        <x:v>0</x:v>
      </x:c>
      <x:c r="S114" s="180" t="n">
        <x:f>MAX(0,Q114-R114)</x:f>
        <x:v>0</x:v>
      </x:c>
      <x:c r="T114" s="180" t="n">
        <x:f>Y113</x:f>
        <x:v>0</x:v>
      </x:c>
      <x:c r="U114" s="180" t="n">
        <x:f>IF(T114&lt;=0,0,T114*IFERROR(INDEX(Inputs!$E$15:$E$24,MATCH(3,Inputs!$L$15:$L$24,0)),0)/12)</x:f>
        <x:v>0</x:v>
      </x:c>
      <x:c r="V114" s="180" t="n">
        <x:f>MIN(T114+U114,IF(T114&gt;0,IFERROR(INDEX(Inputs!$H$15:$H$24,MATCH(3,Inputs!$L$15:$L$24,0)),0),0))</x:f>
        <x:v>0</x:v>
      </x:c>
      <x:c r="W114" s="180" t="n">
        <x:f>MAX(0,T114+U114-V114)</x:f>
        <x:v>0</x:v>
      </x:c>
      <x:c r="X114" s="180" t="n">
        <x:f>MIN(W114,MAX(0,$G114-SUM(K114,Q114)))</x:f>
        <x:v>0</x:v>
      </x:c>
      <x:c r="Y114" s="180" t="n">
        <x:f>MAX(0,W114-X114)</x:f>
        <x:v>0</x:v>
      </x:c>
      <x:c r="Z114" s="180" t="n">
        <x:f>AE113</x:f>
        <x:v>0</x:v>
      </x:c>
      <x:c r="AA114" s="180" t="n">
        <x:f>IF(Z114&lt;=0,0,Z114*IFERROR(INDEX(Inputs!$E$15:$E$24,MATCH(4,Inputs!$L$15:$L$24,0)),0)/12)</x:f>
        <x:v>0</x:v>
      </x:c>
      <x:c r="AB114" s="180" t="n">
        <x:f>MIN(Z114+AA114,IF(Z114&gt;0,IFERROR(INDEX(Inputs!$H$15:$H$24,MATCH(4,Inputs!$L$15:$L$24,0)),0),0))</x:f>
        <x:v>0</x:v>
      </x:c>
      <x:c r="AC114" s="180" t="n">
        <x:f>MAX(0,Z114+AA114-AB114)</x:f>
        <x:v>0</x:v>
      </x:c>
      <x:c r="AD114" s="180" t="n">
        <x:f>MIN(AC114,MAX(0,$G114-SUM(K114,Q114,W114)))</x:f>
        <x:v>0</x:v>
      </x:c>
      <x:c r="AE114" s="180" t="n">
        <x:f>MAX(0,AC114-AD114)</x:f>
        <x:v>0</x:v>
      </x:c>
      <x:c r="AF114" s="180" t="n">
        <x:f>AK113</x:f>
        <x:v>0</x:v>
      </x:c>
      <x:c r="AG114" s="180" t="n">
        <x:f>IF(AF114&lt;=0,0,AF114*IFERROR(INDEX(Inputs!$E$15:$E$24,MATCH(5,Inputs!$L$15:$L$24,0)),0)/12)</x:f>
        <x:v>0</x:v>
      </x:c>
      <x:c r="AH114" s="180" t="n">
        <x:f>MIN(AF114+AG114,IF(AF114&gt;0,IFERROR(INDEX(Inputs!$H$15:$H$24,MATCH(5,Inputs!$L$15:$L$24,0)),0),0))</x:f>
        <x:v>0</x:v>
      </x:c>
      <x:c r="AI114" s="180" t="n">
        <x:f>MAX(0,AF114+AG114-AH114)</x:f>
        <x:v>0</x:v>
      </x:c>
      <x:c r="AJ114" s="180" t="n">
        <x:f>MIN(AI114,MAX(0,$G114-SUM(K114,Q114,W114,AC114)))</x:f>
        <x:v>0</x:v>
      </x:c>
      <x:c r="AK114" s="180" t="n">
        <x:f>MAX(0,AI114-AJ114)</x:f>
        <x:v>0</x:v>
      </x:c>
      <x:c r="AL114" s="180" t="n">
        <x:f>AQ113</x:f>
        <x:v>0</x:v>
      </x:c>
      <x:c r="AM114" s="180" t="n">
        <x:f>IF(AL114&lt;=0,0,AL114*IFERROR(INDEX(Inputs!$E$15:$E$24,MATCH(6,Inputs!$L$15:$L$24,0)),0)/12)</x:f>
        <x:v>0</x:v>
      </x:c>
      <x:c r="AN114" s="180" t="n">
        <x:f>MIN(AL114+AM114,IF(AL114&gt;0,IFERROR(INDEX(Inputs!$H$15:$H$24,MATCH(6,Inputs!$L$15:$L$24,0)),0),0))</x:f>
        <x:v>0</x:v>
      </x:c>
      <x:c r="AO114" s="180" t="n">
        <x:f>MAX(0,AL114+AM114-AN114)</x:f>
        <x:v>0</x:v>
      </x:c>
      <x:c r="AP114" s="180" t="n">
        <x:f>MIN(AO114,MAX(0,$G114-SUM(K114,Q114,W114,AC114,AI114)))</x:f>
        <x:v>0</x:v>
      </x:c>
      <x:c r="AQ114" s="180" t="n">
        <x:f>MAX(0,AO114-AP114)</x:f>
        <x:v>0</x:v>
      </x:c>
      <x:c r="AR114" s="180" t="n">
        <x:f>AW113</x:f>
        <x:v>0</x:v>
      </x:c>
      <x:c r="AS114" s="180" t="n">
        <x:f>IF(AR114&lt;=0,0,AR114*IFERROR(INDEX(Inputs!$E$15:$E$24,MATCH(7,Inputs!$L$15:$L$24,0)),0)/12)</x:f>
        <x:v>0</x:v>
      </x:c>
      <x:c r="AT114" s="180" t="n">
        <x:f>MIN(AR114+AS114,IF(AR114&gt;0,IFERROR(INDEX(Inputs!$H$15:$H$24,MATCH(7,Inputs!$L$15:$L$24,0)),0),0))</x:f>
        <x:v>0</x:v>
      </x:c>
      <x:c r="AU114" s="180" t="n">
        <x:f>MAX(0,AR114+AS114-AT114)</x:f>
        <x:v>0</x:v>
      </x:c>
      <x:c r="AV114" s="180" t="n">
        <x:f>MIN(AU114,MAX(0,$G114-SUM(K114,Q114,W114,AC114,AI114,AO114)))</x:f>
        <x:v>0</x:v>
      </x:c>
      <x:c r="AW114" s="180" t="n">
        <x:f>MAX(0,AU114-AV114)</x:f>
        <x:v>0</x:v>
      </x:c>
      <x:c r="AX114" s="180" t="n">
        <x:f>BC113</x:f>
        <x:v>0</x:v>
      </x:c>
      <x:c r="AY114" s="180" t="n">
        <x:f>IF(AX114&lt;=0,0,AX114*IFERROR(INDEX(Inputs!$E$15:$E$24,MATCH(8,Inputs!$L$15:$L$24,0)),0)/12)</x:f>
        <x:v>0</x:v>
      </x:c>
      <x:c r="AZ114" s="180" t="n">
        <x:f>MIN(AX114+AY114,IF(AX114&gt;0,IFERROR(INDEX(Inputs!$H$15:$H$24,MATCH(8,Inputs!$L$15:$L$24,0)),0),0))</x:f>
        <x:v>0</x:v>
      </x:c>
      <x:c r="BA114" s="180" t="n">
        <x:f>MAX(0,AX114+AY114-AZ114)</x:f>
        <x:v>0</x:v>
      </x:c>
      <x:c r="BB114" s="180" t="n">
        <x:f>MIN(BA114,MAX(0,$G114-SUM(K114,Q114,W114,AC114,AI114,AO114,AU114)))</x:f>
        <x:v>0</x:v>
      </x:c>
      <x:c r="BC114" s="180" t="n">
        <x:f>MAX(0,BA114-BB114)</x:f>
        <x:v>0</x:v>
      </x:c>
      <x:c r="BD114" s="180" t="n">
        <x:f>BI113</x:f>
        <x:v>0</x:v>
      </x:c>
      <x:c r="BE114" s="180" t="n">
        <x:f>IF(BD114&lt;=0,0,BD114*IFERROR(INDEX(Inputs!$E$15:$E$24,MATCH(9,Inputs!$L$15:$L$24,0)),0)/12)</x:f>
        <x:v>0</x:v>
      </x:c>
      <x:c r="BF114" s="180" t="n">
        <x:f>MIN(BD114+BE114,IF(BD114&gt;0,IFERROR(INDEX(Inputs!$H$15:$H$24,MATCH(9,Inputs!$L$15:$L$24,0)),0),0))</x:f>
        <x:v>0</x:v>
      </x:c>
      <x:c r="BG114" s="180" t="n">
        <x:f>MAX(0,BD114+BE114-BF114)</x:f>
        <x:v>0</x:v>
      </x:c>
      <x:c r="BH114" s="180" t="n">
        <x:f>MIN(BG114,MAX(0,$G114-SUM(K114,Q114,W114,AC114,AI114,AO114,AU114,BA114)))</x:f>
        <x:v>0</x:v>
      </x:c>
      <x:c r="BI114" s="180" t="n">
        <x:f>MAX(0,BG114-BH114)</x:f>
        <x:v>0</x:v>
      </x:c>
      <x:c r="BJ114" s="180" t="n">
        <x:f>BO113</x:f>
        <x:v>0</x:v>
      </x:c>
      <x:c r="BK114" s="180" t="n">
        <x:f>IF(BJ114&lt;=0,0,BJ114*IFERROR(INDEX(Inputs!$E$15:$E$24,MATCH(10,Inputs!$L$15:$L$24,0)),0)/12)</x:f>
        <x:v>0</x:v>
      </x:c>
      <x:c r="BL114" s="180" t="n">
        <x:f>MIN(BJ114+BK114,IF(BJ114&gt;0,IFERROR(INDEX(Inputs!$H$15:$H$24,MATCH(10,Inputs!$L$15:$L$24,0)),0),0))</x:f>
        <x:v>0</x:v>
      </x:c>
      <x:c r="BM114" s="180" t="n">
        <x:f>MAX(0,BJ114+BK114-BL114)</x:f>
        <x:v>0</x:v>
      </x:c>
      <x:c r="BN114" s="180" t="n">
        <x:f>MIN(BM114,MAX(0,$G114-SUM(K114,Q114,W114,AC114,AI114,AO114,AU114,BA114,BG114)))</x:f>
        <x:v>0</x:v>
      </x:c>
      <x:c r="BO114" s="192" t="n">
        <x:f>MAX(0,BM114-BN114)</x:f>
        <x:v>0</x:v>
      </x:c>
    </x:row>
    <x:row r="115">
      <x:c r="A115" s="191" t="n">
        <x:f>108</x:f>
        <x:v>108</x:v>
      </x:c>
      <x:c r="B115" s="178" t="n">
        <x:f>EDATE(Inputs!$B$4,A115-1)</x:f>
        <x:v>49475</x:v>
      </x:c>
      <x:c r="C115" s="182" t="n">
        <x:f>SUM(H115,N115,T115,Z115,AF115,AL115,AR115,AX115,BD115,BJ115)</x:f>
        <x:v>0</x:v>
      </x:c>
      <x:c r="D115" s="182" t="n">
        <x:f>SUM(I115,O115,U115,AA115,AG115,AM115,AS115,AY115,BE115,BK115)</x:f>
        <x:v>0</x:v>
      </x:c>
      <x:c r="E115" s="182" t="n">
        <x:f>SUM(J115,P115,V115,AB115,AH115,AN115,AT115,AZ115,BF115,BL115)+SUM(L115,R115,X115,AD115,AJ115,AP115,AV115,BB115,BH115,BN115)</x:f>
        <x:v>0</x:v>
      </x:c>
      <x:c r="F115" s="182" t="n">
        <x:f>SUM(M115,S115,Y115,AE115,AK115,AQ115,AW115,BC115,BI115,BO115)</x:f>
        <x:v>0</x:v>
      </x:c>
      <x:c r="G115" s="182" t="n">
        <x:f>MAX(0,Inputs!$B$12-SUM(J115,P115,V115,AB115,AH115,AN115,AT115,AZ115,BF115,BL115))</x:f>
        <x:v>1150</x:v>
      </x:c>
      <x:c r="H115" s="180" t="n">
        <x:f>M114</x:f>
        <x:v>0</x:v>
      </x:c>
      <x:c r="I115" s="180" t="n">
        <x:f>IF(H115&lt;=0,0,H115*IFERROR(INDEX(Inputs!$E$15:$E$24,MATCH(1,Inputs!$L$15:$L$24,0)),0)/12)</x:f>
        <x:v>0</x:v>
      </x:c>
      <x:c r="J115" s="180" t="n">
        <x:f>MIN(H115+I115,IF(H115&gt;0,IFERROR(INDEX(Inputs!$H$15:$H$24,MATCH(1,Inputs!$L$15:$L$24,0)),0),0))</x:f>
        <x:v>0</x:v>
      </x:c>
      <x:c r="K115" s="180" t="n">
        <x:f>MAX(0,H115+I115-J115)</x:f>
        <x:v>0</x:v>
      </x:c>
      <x:c r="L115" s="180" t="n">
        <x:f>MIN(K115,MAX(0,$G115-0))</x:f>
        <x:v>0</x:v>
      </x:c>
      <x:c r="M115" s="180" t="n">
        <x:f>MAX(0,K115-L115)</x:f>
        <x:v>0</x:v>
      </x:c>
      <x:c r="N115" s="180" t="n">
        <x:f>S114</x:f>
        <x:v>0</x:v>
      </x:c>
      <x:c r="O115" s="180" t="n">
        <x:f>IF(N115&lt;=0,0,N115*IFERROR(INDEX(Inputs!$E$15:$E$24,MATCH(2,Inputs!$L$15:$L$24,0)),0)/12)</x:f>
        <x:v>0</x:v>
      </x:c>
      <x:c r="P115" s="180" t="n">
        <x:f>MIN(N115+O115,IF(N115&gt;0,IFERROR(INDEX(Inputs!$H$15:$H$24,MATCH(2,Inputs!$L$15:$L$24,0)),0),0))</x:f>
        <x:v>0</x:v>
      </x:c>
      <x:c r="Q115" s="180" t="n">
        <x:f>MAX(0,N115+O115-P115)</x:f>
        <x:v>0</x:v>
      </x:c>
      <x:c r="R115" s="180" t="n">
        <x:f>MIN(Q115,MAX(0,$G115-SUM(K115)))</x:f>
        <x:v>0</x:v>
      </x:c>
      <x:c r="S115" s="180" t="n">
        <x:f>MAX(0,Q115-R115)</x:f>
        <x:v>0</x:v>
      </x:c>
      <x:c r="T115" s="180" t="n">
        <x:f>Y114</x:f>
        <x:v>0</x:v>
      </x:c>
      <x:c r="U115" s="180" t="n">
        <x:f>IF(T115&lt;=0,0,T115*IFERROR(INDEX(Inputs!$E$15:$E$24,MATCH(3,Inputs!$L$15:$L$24,0)),0)/12)</x:f>
        <x:v>0</x:v>
      </x:c>
      <x:c r="V115" s="180" t="n">
        <x:f>MIN(T115+U115,IF(T115&gt;0,IFERROR(INDEX(Inputs!$H$15:$H$24,MATCH(3,Inputs!$L$15:$L$24,0)),0),0))</x:f>
        <x:v>0</x:v>
      </x:c>
      <x:c r="W115" s="180" t="n">
        <x:f>MAX(0,T115+U115-V115)</x:f>
        <x:v>0</x:v>
      </x:c>
      <x:c r="X115" s="180" t="n">
        <x:f>MIN(W115,MAX(0,$G115-SUM(K115,Q115)))</x:f>
        <x:v>0</x:v>
      </x:c>
      <x:c r="Y115" s="180" t="n">
        <x:f>MAX(0,W115-X115)</x:f>
        <x:v>0</x:v>
      </x:c>
      <x:c r="Z115" s="180" t="n">
        <x:f>AE114</x:f>
        <x:v>0</x:v>
      </x:c>
      <x:c r="AA115" s="180" t="n">
        <x:f>IF(Z115&lt;=0,0,Z115*IFERROR(INDEX(Inputs!$E$15:$E$24,MATCH(4,Inputs!$L$15:$L$24,0)),0)/12)</x:f>
        <x:v>0</x:v>
      </x:c>
      <x:c r="AB115" s="180" t="n">
        <x:f>MIN(Z115+AA115,IF(Z115&gt;0,IFERROR(INDEX(Inputs!$H$15:$H$24,MATCH(4,Inputs!$L$15:$L$24,0)),0),0))</x:f>
        <x:v>0</x:v>
      </x:c>
      <x:c r="AC115" s="180" t="n">
        <x:f>MAX(0,Z115+AA115-AB115)</x:f>
        <x:v>0</x:v>
      </x:c>
      <x:c r="AD115" s="180" t="n">
        <x:f>MIN(AC115,MAX(0,$G115-SUM(K115,Q115,W115)))</x:f>
        <x:v>0</x:v>
      </x:c>
      <x:c r="AE115" s="180" t="n">
        <x:f>MAX(0,AC115-AD115)</x:f>
        <x:v>0</x:v>
      </x:c>
      <x:c r="AF115" s="180" t="n">
        <x:f>AK114</x:f>
        <x:v>0</x:v>
      </x:c>
      <x:c r="AG115" s="180" t="n">
        <x:f>IF(AF115&lt;=0,0,AF115*IFERROR(INDEX(Inputs!$E$15:$E$24,MATCH(5,Inputs!$L$15:$L$24,0)),0)/12)</x:f>
        <x:v>0</x:v>
      </x:c>
      <x:c r="AH115" s="180" t="n">
        <x:f>MIN(AF115+AG115,IF(AF115&gt;0,IFERROR(INDEX(Inputs!$H$15:$H$24,MATCH(5,Inputs!$L$15:$L$24,0)),0),0))</x:f>
        <x:v>0</x:v>
      </x:c>
      <x:c r="AI115" s="180" t="n">
        <x:f>MAX(0,AF115+AG115-AH115)</x:f>
        <x:v>0</x:v>
      </x:c>
      <x:c r="AJ115" s="180" t="n">
        <x:f>MIN(AI115,MAX(0,$G115-SUM(K115,Q115,W115,AC115)))</x:f>
        <x:v>0</x:v>
      </x:c>
      <x:c r="AK115" s="180" t="n">
        <x:f>MAX(0,AI115-AJ115)</x:f>
        <x:v>0</x:v>
      </x:c>
      <x:c r="AL115" s="180" t="n">
        <x:f>AQ114</x:f>
        <x:v>0</x:v>
      </x:c>
      <x:c r="AM115" s="180" t="n">
        <x:f>IF(AL115&lt;=0,0,AL115*IFERROR(INDEX(Inputs!$E$15:$E$24,MATCH(6,Inputs!$L$15:$L$24,0)),0)/12)</x:f>
        <x:v>0</x:v>
      </x:c>
      <x:c r="AN115" s="180" t="n">
        <x:f>MIN(AL115+AM115,IF(AL115&gt;0,IFERROR(INDEX(Inputs!$H$15:$H$24,MATCH(6,Inputs!$L$15:$L$24,0)),0),0))</x:f>
        <x:v>0</x:v>
      </x:c>
      <x:c r="AO115" s="180" t="n">
        <x:f>MAX(0,AL115+AM115-AN115)</x:f>
        <x:v>0</x:v>
      </x:c>
      <x:c r="AP115" s="180" t="n">
        <x:f>MIN(AO115,MAX(0,$G115-SUM(K115,Q115,W115,AC115,AI115)))</x:f>
        <x:v>0</x:v>
      </x:c>
      <x:c r="AQ115" s="180" t="n">
        <x:f>MAX(0,AO115-AP115)</x:f>
        <x:v>0</x:v>
      </x:c>
      <x:c r="AR115" s="180" t="n">
        <x:f>AW114</x:f>
        <x:v>0</x:v>
      </x:c>
      <x:c r="AS115" s="180" t="n">
        <x:f>IF(AR115&lt;=0,0,AR115*IFERROR(INDEX(Inputs!$E$15:$E$24,MATCH(7,Inputs!$L$15:$L$24,0)),0)/12)</x:f>
        <x:v>0</x:v>
      </x:c>
      <x:c r="AT115" s="180" t="n">
        <x:f>MIN(AR115+AS115,IF(AR115&gt;0,IFERROR(INDEX(Inputs!$H$15:$H$24,MATCH(7,Inputs!$L$15:$L$24,0)),0),0))</x:f>
        <x:v>0</x:v>
      </x:c>
      <x:c r="AU115" s="180" t="n">
        <x:f>MAX(0,AR115+AS115-AT115)</x:f>
        <x:v>0</x:v>
      </x:c>
      <x:c r="AV115" s="180" t="n">
        <x:f>MIN(AU115,MAX(0,$G115-SUM(K115,Q115,W115,AC115,AI115,AO115)))</x:f>
        <x:v>0</x:v>
      </x:c>
      <x:c r="AW115" s="180" t="n">
        <x:f>MAX(0,AU115-AV115)</x:f>
        <x:v>0</x:v>
      </x:c>
      <x:c r="AX115" s="180" t="n">
        <x:f>BC114</x:f>
        <x:v>0</x:v>
      </x:c>
      <x:c r="AY115" s="180" t="n">
        <x:f>IF(AX115&lt;=0,0,AX115*IFERROR(INDEX(Inputs!$E$15:$E$24,MATCH(8,Inputs!$L$15:$L$24,0)),0)/12)</x:f>
        <x:v>0</x:v>
      </x:c>
      <x:c r="AZ115" s="180" t="n">
        <x:f>MIN(AX115+AY115,IF(AX115&gt;0,IFERROR(INDEX(Inputs!$H$15:$H$24,MATCH(8,Inputs!$L$15:$L$24,0)),0),0))</x:f>
        <x:v>0</x:v>
      </x:c>
      <x:c r="BA115" s="180" t="n">
        <x:f>MAX(0,AX115+AY115-AZ115)</x:f>
        <x:v>0</x:v>
      </x:c>
      <x:c r="BB115" s="180" t="n">
        <x:f>MIN(BA115,MAX(0,$G115-SUM(K115,Q115,W115,AC115,AI115,AO115,AU115)))</x:f>
        <x:v>0</x:v>
      </x:c>
      <x:c r="BC115" s="180" t="n">
        <x:f>MAX(0,BA115-BB115)</x:f>
        <x:v>0</x:v>
      </x:c>
      <x:c r="BD115" s="180" t="n">
        <x:f>BI114</x:f>
        <x:v>0</x:v>
      </x:c>
      <x:c r="BE115" s="180" t="n">
        <x:f>IF(BD115&lt;=0,0,BD115*IFERROR(INDEX(Inputs!$E$15:$E$24,MATCH(9,Inputs!$L$15:$L$24,0)),0)/12)</x:f>
        <x:v>0</x:v>
      </x:c>
      <x:c r="BF115" s="180" t="n">
        <x:f>MIN(BD115+BE115,IF(BD115&gt;0,IFERROR(INDEX(Inputs!$H$15:$H$24,MATCH(9,Inputs!$L$15:$L$24,0)),0),0))</x:f>
        <x:v>0</x:v>
      </x:c>
      <x:c r="BG115" s="180" t="n">
        <x:f>MAX(0,BD115+BE115-BF115)</x:f>
        <x:v>0</x:v>
      </x:c>
      <x:c r="BH115" s="180" t="n">
        <x:f>MIN(BG115,MAX(0,$G115-SUM(K115,Q115,W115,AC115,AI115,AO115,AU115,BA115)))</x:f>
        <x:v>0</x:v>
      </x:c>
      <x:c r="BI115" s="180" t="n">
        <x:f>MAX(0,BG115-BH115)</x:f>
        <x:v>0</x:v>
      </x:c>
      <x:c r="BJ115" s="180" t="n">
        <x:f>BO114</x:f>
        <x:v>0</x:v>
      </x:c>
      <x:c r="BK115" s="180" t="n">
        <x:f>IF(BJ115&lt;=0,0,BJ115*IFERROR(INDEX(Inputs!$E$15:$E$24,MATCH(10,Inputs!$L$15:$L$24,0)),0)/12)</x:f>
        <x:v>0</x:v>
      </x:c>
      <x:c r="BL115" s="180" t="n">
        <x:f>MIN(BJ115+BK115,IF(BJ115&gt;0,IFERROR(INDEX(Inputs!$H$15:$H$24,MATCH(10,Inputs!$L$15:$L$24,0)),0),0))</x:f>
        <x:v>0</x:v>
      </x:c>
      <x:c r="BM115" s="180" t="n">
        <x:f>MAX(0,BJ115+BK115-BL115)</x:f>
        <x:v>0</x:v>
      </x:c>
      <x:c r="BN115" s="180" t="n">
        <x:f>MIN(BM115,MAX(0,$G115-SUM(K115,Q115,W115,AC115,AI115,AO115,AU115,BA115,BG115)))</x:f>
        <x:v>0</x:v>
      </x:c>
      <x:c r="BO115" s="192" t="n">
        <x:f>MAX(0,BM115-BN115)</x:f>
        <x:v>0</x:v>
      </x:c>
    </x:row>
    <x:row r="116">
      <x:c r="A116" s="191" t="n">
        <x:f>109</x:f>
        <x:v>109</x:v>
      </x:c>
      <x:c r="B116" s="178" t="n">
        <x:f>EDATE(Inputs!$B$4,A116-1)</x:f>
        <x:v>49505</x:v>
      </x:c>
      <x:c r="C116" s="182" t="n">
        <x:f>SUM(H116,N116,T116,Z116,AF116,AL116,AR116,AX116,BD116,BJ116)</x:f>
        <x:v>0</x:v>
      </x:c>
      <x:c r="D116" s="182" t="n">
        <x:f>SUM(I116,O116,U116,AA116,AG116,AM116,AS116,AY116,BE116,BK116)</x:f>
        <x:v>0</x:v>
      </x:c>
      <x:c r="E116" s="182" t="n">
        <x:f>SUM(J116,P116,V116,AB116,AH116,AN116,AT116,AZ116,BF116,BL116)+SUM(L116,R116,X116,AD116,AJ116,AP116,AV116,BB116,BH116,BN116)</x:f>
        <x:v>0</x:v>
      </x:c>
      <x:c r="F116" s="182" t="n">
        <x:f>SUM(M116,S116,Y116,AE116,AK116,AQ116,AW116,BC116,BI116,BO116)</x:f>
        <x:v>0</x:v>
      </x:c>
      <x:c r="G116" s="182" t="n">
        <x:f>MAX(0,Inputs!$B$12-SUM(J116,P116,V116,AB116,AH116,AN116,AT116,AZ116,BF116,BL116))</x:f>
        <x:v>1150</x:v>
      </x:c>
      <x:c r="H116" s="180" t="n">
        <x:f>M115</x:f>
        <x:v>0</x:v>
      </x:c>
      <x:c r="I116" s="180" t="n">
        <x:f>IF(H116&lt;=0,0,H116*IFERROR(INDEX(Inputs!$E$15:$E$24,MATCH(1,Inputs!$L$15:$L$24,0)),0)/12)</x:f>
        <x:v>0</x:v>
      </x:c>
      <x:c r="J116" s="180" t="n">
        <x:f>MIN(H116+I116,IF(H116&gt;0,IFERROR(INDEX(Inputs!$H$15:$H$24,MATCH(1,Inputs!$L$15:$L$24,0)),0),0))</x:f>
        <x:v>0</x:v>
      </x:c>
      <x:c r="K116" s="180" t="n">
        <x:f>MAX(0,H116+I116-J116)</x:f>
        <x:v>0</x:v>
      </x:c>
      <x:c r="L116" s="180" t="n">
        <x:f>MIN(K116,MAX(0,$G116-0))</x:f>
        <x:v>0</x:v>
      </x:c>
      <x:c r="M116" s="180" t="n">
        <x:f>MAX(0,K116-L116)</x:f>
        <x:v>0</x:v>
      </x:c>
      <x:c r="N116" s="180" t="n">
        <x:f>S115</x:f>
        <x:v>0</x:v>
      </x:c>
      <x:c r="O116" s="180" t="n">
        <x:f>IF(N116&lt;=0,0,N116*IFERROR(INDEX(Inputs!$E$15:$E$24,MATCH(2,Inputs!$L$15:$L$24,0)),0)/12)</x:f>
        <x:v>0</x:v>
      </x:c>
      <x:c r="P116" s="180" t="n">
        <x:f>MIN(N116+O116,IF(N116&gt;0,IFERROR(INDEX(Inputs!$H$15:$H$24,MATCH(2,Inputs!$L$15:$L$24,0)),0),0))</x:f>
        <x:v>0</x:v>
      </x:c>
      <x:c r="Q116" s="180" t="n">
        <x:f>MAX(0,N116+O116-P116)</x:f>
        <x:v>0</x:v>
      </x:c>
      <x:c r="R116" s="180" t="n">
        <x:f>MIN(Q116,MAX(0,$G116-SUM(K116)))</x:f>
        <x:v>0</x:v>
      </x:c>
      <x:c r="S116" s="180" t="n">
        <x:f>MAX(0,Q116-R116)</x:f>
        <x:v>0</x:v>
      </x:c>
      <x:c r="T116" s="180" t="n">
        <x:f>Y115</x:f>
        <x:v>0</x:v>
      </x:c>
      <x:c r="U116" s="180" t="n">
        <x:f>IF(T116&lt;=0,0,T116*IFERROR(INDEX(Inputs!$E$15:$E$24,MATCH(3,Inputs!$L$15:$L$24,0)),0)/12)</x:f>
        <x:v>0</x:v>
      </x:c>
      <x:c r="V116" s="180" t="n">
        <x:f>MIN(T116+U116,IF(T116&gt;0,IFERROR(INDEX(Inputs!$H$15:$H$24,MATCH(3,Inputs!$L$15:$L$24,0)),0),0))</x:f>
        <x:v>0</x:v>
      </x:c>
      <x:c r="W116" s="180" t="n">
        <x:f>MAX(0,T116+U116-V116)</x:f>
        <x:v>0</x:v>
      </x:c>
      <x:c r="X116" s="180" t="n">
        <x:f>MIN(W116,MAX(0,$G116-SUM(K116,Q116)))</x:f>
        <x:v>0</x:v>
      </x:c>
      <x:c r="Y116" s="180" t="n">
        <x:f>MAX(0,W116-X116)</x:f>
        <x:v>0</x:v>
      </x:c>
      <x:c r="Z116" s="180" t="n">
        <x:f>AE115</x:f>
        <x:v>0</x:v>
      </x:c>
      <x:c r="AA116" s="180" t="n">
        <x:f>IF(Z116&lt;=0,0,Z116*IFERROR(INDEX(Inputs!$E$15:$E$24,MATCH(4,Inputs!$L$15:$L$24,0)),0)/12)</x:f>
        <x:v>0</x:v>
      </x:c>
      <x:c r="AB116" s="180" t="n">
        <x:f>MIN(Z116+AA116,IF(Z116&gt;0,IFERROR(INDEX(Inputs!$H$15:$H$24,MATCH(4,Inputs!$L$15:$L$24,0)),0),0))</x:f>
        <x:v>0</x:v>
      </x:c>
      <x:c r="AC116" s="180" t="n">
        <x:f>MAX(0,Z116+AA116-AB116)</x:f>
        <x:v>0</x:v>
      </x:c>
      <x:c r="AD116" s="180" t="n">
        <x:f>MIN(AC116,MAX(0,$G116-SUM(K116,Q116,W116)))</x:f>
        <x:v>0</x:v>
      </x:c>
      <x:c r="AE116" s="180" t="n">
        <x:f>MAX(0,AC116-AD116)</x:f>
        <x:v>0</x:v>
      </x:c>
      <x:c r="AF116" s="180" t="n">
        <x:f>AK115</x:f>
        <x:v>0</x:v>
      </x:c>
      <x:c r="AG116" s="180" t="n">
        <x:f>IF(AF116&lt;=0,0,AF116*IFERROR(INDEX(Inputs!$E$15:$E$24,MATCH(5,Inputs!$L$15:$L$24,0)),0)/12)</x:f>
        <x:v>0</x:v>
      </x:c>
      <x:c r="AH116" s="180" t="n">
        <x:f>MIN(AF116+AG116,IF(AF116&gt;0,IFERROR(INDEX(Inputs!$H$15:$H$24,MATCH(5,Inputs!$L$15:$L$24,0)),0),0))</x:f>
        <x:v>0</x:v>
      </x:c>
      <x:c r="AI116" s="180" t="n">
        <x:f>MAX(0,AF116+AG116-AH116)</x:f>
        <x:v>0</x:v>
      </x:c>
      <x:c r="AJ116" s="180" t="n">
        <x:f>MIN(AI116,MAX(0,$G116-SUM(K116,Q116,W116,AC116)))</x:f>
        <x:v>0</x:v>
      </x:c>
      <x:c r="AK116" s="180" t="n">
        <x:f>MAX(0,AI116-AJ116)</x:f>
        <x:v>0</x:v>
      </x:c>
      <x:c r="AL116" s="180" t="n">
        <x:f>AQ115</x:f>
        <x:v>0</x:v>
      </x:c>
      <x:c r="AM116" s="180" t="n">
        <x:f>IF(AL116&lt;=0,0,AL116*IFERROR(INDEX(Inputs!$E$15:$E$24,MATCH(6,Inputs!$L$15:$L$24,0)),0)/12)</x:f>
        <x:v>0</x:v>
      </x:c>
      <x:c r="AN116" s="180" t="n">
        <x:f>MIN(AL116+AM116,IF(AL116&gt;0,IFERROR(INDEX(Inputs!$H$15:$H$24,MATCH(6,Inputs!$L$15:$L$24,0)),0),0))</x:f>
        <x:v>0</x:v>
      </x:c>
      <x:c r="AO116" s="180" t="n">
        <x:f>MAX(0,AL116+AM116-AN116)</x:f>
        <x:v>0</x:v>
      </x:c>
      <x:c r="AP116" s="180" t="n">
        <x:f>MIN(AO116,MAX(0,$G116-SUM(K116,Q116,W116,AC116,AI116)))</x:f>
        <x:v>0</x:v>
      </x:c>
      <x:c r="AQ116" s="180" t="n">
        <x:f>MAX(0,AO116-AP116)</x:f>
        <x:v>0</x:v>
      </x:c>
      <x:c r="AR116" s="180" t="n">
        <x:f>AW115</x:f>
        <x:v>0</x:v>
      </x:c>
      <x:c r="AS116" s="180" t="n">
        <x:f>IF(AR116&lt;=0,0,AR116*IFERROR(INDEX(Inputs!$E$15:$E$24,MATCH(7,Inputs!$L$15:$L$24,0)),0)/12)</x:f>
        <x:v>0</x:v>
      </x:c>
      <x:c r="AT116" s="180" t="n">
        <x:f>MIN(AR116+AS116,IF(AR116&gt;0,IFERROR(INDEX(Inputs!$H$15:$H$24,MATCH(7,Inputs!$L$15:$L$24,0)),0),0))</x:f>
        <x:v>0</x:v>
      </x:c>
      <x:c r="AU116" s="180" t="n">
        <x:f>MAX(0,AR116+AS116-AT116)</x:f>
        <x:v>0</x:v>
      </x:c>
      <x:c r="AV116" s="180" t="n">
        <x:f>MIN(AU116,MAX(0,$G116-SUM(K116,Q116,W116,AC116,AI116,AO116)))</x:f>
        <x:v>0</x:v>
      </x:c>
      <x:c r="AW116" s="180" t="n">
        <x:f>MAX(0,AU116-AV116)</x:f>
        <x:v>0</x:v>
      </x:c>
      <x:c r="AX116" s="180" t="n">
        <x:f>BC115</x:f>
        <x:v>0</x:v>
      </x:c>
      <x:c r="AY116" s="180" t="n">
        <x:f>IF(AX116&lt;=0,0,AX116*IFERROR(INDEX(Inputs!$E$15:$E$24,MATCH(8,Inputs!$L$15:$L$24,0)),0)/12)</x:f>
        <x:v>0</x:v>
      </x:c>
      <x:c r="AZ116" s="180" t="n">
        <x:f>MIN(AX116+AY116,IF(AX116&gt;0,IFERROR(INDEX(Inputs!$H$15:$H$24,MATCH(8,Inputs!$L$15:$L$24,0)),0),0))</x:f>
        <x:v>0</x:v>
      </x:c>
      <x:c r="BA116" s="180" t="n">
        <x:f>MAX(0,AX116+AY116-AZ116)</x:f>
        <x:v>0</x:v>
      </x:c>
      <x:c r="BB116" s="180" t="n">
        <x:f>MIN(BA116,MAX(0,$G116-SUM(K116,Q116,W116,AC116,AI116,AO116,AU116)))</x:f>
        <x:v>0</x:v>
      </x:c>
      <x:c r="BC116" s="180" t="n">
        <x:f>MAX(0,BA116-BB116)</x:f>
        <x:v>0</x:v>
      </x:c>
      <x:c r="BD116" s="180" t="n">
        <x:f>BI115</x:f>
        <x:v>0</x:v>
      </x:c>
      <x:c r="BE116" s="180" t="n">
        <x:f>IF(BD116&lt;=0,0,BD116*IFERROR(INDEX(Inputs!$E$15:$E$24,MATCH(9,Inputs!$L$15:$L$24,0)),0)/12)</x:f>
        <x:v>0</x:v>
      </x:c>
      <x:c r="BF116" s="180" t="n">
        <x:f>MIN(BD116+BE116,IF(BD116&gt;0,IFERROR(INDEX(Inputs!$H$15:$H$24,MATCH(9,Inputs!$L$15:$L$24,0)),0),0))</x:f>
        <x:v>0</x:v>
      </x:c>
      <x:c r="BG116" s="180" t="n">
        <x:f>MAX(0,BD116+BE116-BF116)</x:f>
        <x:v>0</x:v>
      </x:c>
      <x:c r="BH116" s="180" t="n">
        <x:f>MIN(BG116,MAX(0,$G116-SUM(K116,Q116,W116,AC116,AI116,AO116,AU116,BA116)))</x:f>
        <x:v>0</x:v>
      </x:c>
      <x:c r="BI116" s="180" t="n">
        <x:f>MAX(0,BG116-BH116)</x:f>
        <x:v>0</x:v>
      </x:c>
      <x:c r="BJ116" s="180" t="n">
        <x:f>BO115</x:f>
        <x:v>0</x:v>
      </x:c>
      <x:c r="BK116" s="180" t="n">
        <x:f>IF(BJ116&lt;=0,0,BJ116*IFERROR(INDEX(Inputs!$E$15:$E$24,MATCH(10,Inputs!$L$15:$L$24,0)),0)/12)</x:f>
        <x:v>0</x:v>
      </x:c>
      <x:c r="BL116" s="180" t="n">
        <x:f>MIN(BJ116+BK116,IF(BJ116&gt;0,IFERROR(INDEX(Inputs!$H$15:$H$24,MATCH(10,Inputs!$L$15:$L$24,0)),0),0))</x:f>
        <x:v>0</x:v>
      </x:c>
      <x:c r="BM116" s="180" t="n">
        <x:f>MAX(0,BJ116+BK116-BL116)</x:f>
        <x:v>0</x:v>
      </x:c>
      <x:c r="BN116" s="180" t="n">
        <x:f>MIN(BM116,MAX(0,$G116-SUM(K116,Q116,W116,AC116,AI116,AO116,AU116,BA116,BG116)))</x:f>
        <x:v>0</x:v>
      </x:c>
      <x:c r="BO116" s="192" t="n">
        <x:f>MAX(0,BM116-BN116)</x:f>
        <x:v>0</x:v>
      </x:c>
    </x:row>
    <x:row r="117">
      <x:c r="A117" s="191" t="n">
        <x:f>110</x:f>
        <x:v>110</x:v>
      </x:c>
      <x:c r="B117" s="178" t="n">
        <x:f>EDATE(Inputs!$B$4,A117-1)</x:f>
        <x:v>49536</x:v>
      </x:c>
      <x:c r="C117" s="182" t="n">
        <x:f>SUM(H117,N117,T117,Z117,AF117,AL117,AR117,AX117,BD117,BJ117)</x:f>
        <x:v>0</x:v>
      </x:c>
      <x:c r="D117" s="182" t="n">
        <x:f>SUM(I117,O117,U117,AA117,AG117,AM117,AS117,AY117,BE117,BK117)</x:f>
        <x:v>0</x:v>
      </x:c>
      <x:c r="E117" s="182" t="n">
        <x:f>SUM(J117,P117,V117,AB117,AH117,AN117,AT117,AZ117,BF117,BL117)+SUM(L117,R117,X117,AD117,AJ117,AP117,AV117,BB117,BH117,BN117)</x:f>
        <x:v>0</x:v>
      </x:c>
      <x:c r="F117" s="182" t="n">
        <x:f>SUM(M117,S117,Y117,AE117,AK117,AQ117,AW117,BC117,BI117,BO117)</x:f>
        <x:v>0</x:v>
      </x:c>
      <x:c r="G117" s="182" t="n">
        <x:f>MAX(0,Inputs!$B$12-SUM(J117,P117,V117,AB117,AH117,AN117,AT117,AZ117,BF117,BL117))</x:f>
        <x:v>1150</x:v>
      </x:c>
      <x:c r="H117" s="180" t="n">
        <x:f>M116</x:f>
        <x:v>0</x:v>
      </x:c>
      <x:c r="I117" s="180" t="n">
        <x:f>IF(H117&lt;=0,0,H117*IFERROR(INDEX(Inputs!$E$15:$E$24,MATCH(1,Inputs!$L$15:$L$24,0)),0)/12)</x:f>
        <x:v>0</x:v>
      </x:c>
      <x:c r="J117" s="180" t="n">
        <x:f>MIN(H117+I117,IF(H117&gt;0,IFERROR(INDEX(Inputs!$H$15:$H$24,MATCH(1,Inputs!$L$15:$L$24,0)),0),0))</x:f>
        <x:v>0</x:v>
      </x:c>
      <x:c r="K117" s="180" t="n">
        <x:f>MAX(0,H117+I117-J117)</x:f>
        <x:v>0</x:v>
      </x:c>
      <x:c r="L117" s="180" t="n">
        <x:f>MIN(K117,MAX(0,$G117-0))</x:f>
        <x:v>0</x:v>
      </x:c>
      <x:c r="M117" s="180" t="n">
        <x:f>MAX(0,K117-L117)</x:f>
        <x:v>0</x:v>
      </x:c>
      <x:c r="N117" s="180" t="n">
        <x:f>S116</x:f>
        <x:v>0</x:v>
      </x:c>
      <x:c r="O117" s="180" t="n">
        <x:f>IF(N117&lt;=0,0,N117*IFERROR(INDEX(Inputs!$E$15:$E$24,MATCH(2,Inputs!$L$15:$L$24,0)),0)/12)</x:f>
        <x:v>0</x:v>
      </x:c>
      <x:c r="P117" s="180" t="n">
        <x:f>MIN(N117+O117,IF(N117&gt;0,IFERROR(INDEX(Inputs!$H$15:$H$24,MATCH(2,Inputs!$L$15:$L$24,0)),0),0))</x:f>
        <x:v>0</x:v>
      </x:c>
      <x:c r="Q117" s="180" t="n">
        <x:f>MAX(0,N117+O117-P117)</x:f>
        <x:v>0</x:v>
      </x:c>
      <x:c r="R117" s="180" t="n">
        <x:f>MIN(Q117,MAX(0,$G117-SUM(K117)))</x:f>
        <x:v>0</x:v>
      </x:c>
      <x:c r="S117" s="180" t="n">
        <x:f>MAX(0,Q117-R117)</x:f>
        <x:v>0</x:v>
      </x:c>
      <x:c r="T117" s="180" t="n">
        <x:f>Y116</x:f>
        <x:v>0</x:v>
      </x:c>
      <x:c r="U117" s="180" t="n">
        <x:f>IF(T117&lt;=0,0,T117*IFERROR(INDEX(Inputs!$E$15:$E$24,MATCH(3,Inputs!$L$15:$L$24,0)),0)/12)</x:f>
        <x:v>0</x:v>
      </x:c>
      <x:c r="V117" s="180" t="n">
        <x:f>MIN(T117+U117,IF(T117&gt;0,IFERROR(INDEX(Inputs!$H$15:$H$24,MATCH(3,Inputs!$L$15:$L$24,0)),0),0))</x:f>
        <x:v>0</x:v>
      </x:c>
      <x:c r="W117" s="180" t="n">
        <x:f>MAX(0,T117+U117-V117)</x:f>
        <x:v>0</x:v>
      </x:c>
      <x:c r="X117" s="180" t="n">
        <x:f>MIN(W117,MAX(0,$G117-SUM(K117,Q117)))</x:f>
        <x:v>0</x:v>
      </x:c>
      <x:c r="Y117" s="180" t="n">
        <x:f>MAX(0,W117-X117)</x:f>
        <x:v>0</x:v>
      </x:c>
      <x:c r="Z117" s="180" t="n">
        <x:f>AE116</x:f>
        <x:v>0</x:v>
      </x:c>
      <x:c r="AA117" s="180" t="n">
        <x:f>IF(Z117&lt;=0,0,Z117*IFERROR(INDEX(Inputs!$E$15:$E$24,MATCH(4,Inputs!$L$15:$L$24,0)),0)/12)</x:f>
        <x:v>0</x:v>
      </x:c>
      <x:c r="AB117" s="180" t="n">
        <x:f>MIN(Z117+AA117,IF(Z117&gt;0,IFERROR(INDEX(Inputs!$H$15:$H$24,MATCH(4,Inputs!$L$15:$L$24,0)),0),0))</x:f>
        <x:v>0</x:v>
      </x:c>
      <x:c r="AC117" s="180" t="n">
        <x:f>MAX(0,Z117+AA117-AB117)</x:f>
        <x:v>0</x:v>
      </x:c>
      <x:c r="AD117" s="180" t="n">
        <x:f>MIN(AC117,MAX(0,$G117-SUM(K117,Q117,W117)))</x:f>
        <x:v>0</x:v>
      </x:c>
      <x:c r="AE117" s="180" t="n">
        <x:f>MAX(0,AC117-AD117)</x:f>
        <x:v>0</x:v>
      </x:c>
      <x:c r="AF117" s="180" t="n">
        <x:f>AK116</x:f>
        <x:v>0</x:v>
      </x:c>
      <x:c r="AG117" s="180" t="n">
        <x:f>IF(AF117&lt;=0,0,AF117*IFERROR(INDEX(Inputs!$E$15:$E$24,MATCH(5,Inputs!$L$15:$L$24,0)),0)/12)</x:f>
        <x:v>0</x:v>
      </x:c>
      <x:c r="AH117" s="180" t="n">
        <x:f>MIN(AF117+AG117,IF(AF117&gt;0,IFERROR(INDEX(Inputs!$H$15:$H$24,MATCH(5,Inputs!$L$15:$L$24,0)),0),0))</x:f>
        <x:v>0</x:v>
      </x:c>
      <x:c r="AI117" s="180" t="n">
        <x:f>MAX(0,AF117+AG117-AH117)</x:f>
        <x:v>0</x:v>
      </x:c>
      <x:c r="AJ117" s="180" t="n">
        <x:f>MIN(AI117,MAX(0,$G117-SUM(K117,Q117,W117,AC117)))</x:f>
        <x:v>0</x:v>
      </x:c>
      <x:c r="AK117" s="180" t="n">
        <x:f>MAX(0,AI117-AJ117)</x:f>
        <x:v>0</x:v>
      </x:c>
      <x:c r="AL117" s="180" t="n">
        <x:f>AQ116</x:f>
        <x:v>0</x:v>
      </x:c>
      <x:c r="AM117" s="180" t="n">
        <x:f>IF(AL117&lt;=0,0,AL117*IFERROR(INDEX(Inputs!$E$15:$E$24,MATCH(6,Inputs!$L$15:$L$24,0)),0)/12)</x:f>
        <x:v>0</x:v>
      </x:c>
      <x:c r="AN117" s="180" t="n">
        <x:f>MIN(AL117+AM117,IF(AL117&gt;0,IFERROR(INDEX(Inputs!$H$15:$H$24,MATCH(6,Inputs!$L$15:$L$24,0)),0),0))</x:f>
        <x:v>0</x:v>
      </x:c>
      <x:c r="AO117" s="180" t="n">
        <x:f>MAX(0,AL117+AM117-AN117)</x:f>
        <x:v>0</x:v>
      </x:c>
      <x:c r="AP117" s="180" t="n">
        <x:f>MIN(AO117,MAX(0,$G117-SUM(K117,Q117,W117,AC117,AI117)))</x:f>
        <x:v>0</x:v>
      </x:c>
      <x:c r="AQ117" s="180" t="n">
        <x:f>MAX(0,AO117-AP117)</x:f>
        <x:v>0</x:v>
      </x:c>
      <x:c r="AR117" s="180" t="n">
        <x:f>AW116</x:f>
        <x:v>0</x:v>
      </x:c>
      <x:c r="AS117" s="180" t="n">
        <x:f>IF(AR117&lt;=0,0,AR117*IFERROR(INDEX(Inputs!$E$15:$E$24,MATCH(7,Inputs!$L$15:$L$24,0)),0)/12)</x:f>
        <x:v>0</x:v>
      </x:c>
      <x:c r="AT117" s="180" t="n">
        <x:f>MIN(AR117+AS117,IF(AR117&gt;0,IFERROR(INDEX(Inputs!$H$15:$H$24,MATCH(7,Inputs!$L$15:$L$24,0)),0),0))</x:f>
        <x:v>0</x:v>
      </x:c>
      <x:c r="AU117" s="180" t="n">
        <x:f>MAX(0,AR117+AS117-AT117)</x:f>
        <x:v>0</x:v>
      </x:c>
      <x:c r="AV117" s="180" t="n">
        <x:f>MIN(AU117,MAX(0,$G117-SUM(K117,Q117,W117,AC117,AI117,AO117)))</x:f>
        <x:v>0</x:v>
      </x:c>
      <x:c r="AW117" s="180" t="n">
        <x:f>MAX(0,AU117-AV117)</x:f>
        <x:v>0</x:v>
      </x:c>
      <x:c r="AX117" s="180" t="n">
        <x:f>BC116</x:f>
        <x:v>0</x:v>
      </x:c>
      <x:c r="AY117" s="180" t="n">
        <x:f>IF(AX117&lt;=0,0,AX117*IFERROR(INDEX(Inputs!$E$15:$E$24,MATCH(8,Inputs!$L$15:$L$24,0)),0)/12)</x:f>
        <x:v>0</x:v>
      </x:c>
      <x:c r="AZ117" s="180" t="n">
        <x:f>MIN(AX117+AY117,IF(AX117&gt;0,IFERROR(INDEX(Inputs!$H$15:$H$24,MATCH(8,Inputs!$L$15:$L$24,0)),0),0))</x:f>
        <x:v>0</x:v>
      </x:c>
      <x:c r="BA117" s="180" t="n">
        <x:f>MAX(0,AX117+AY117-AZ117)</x:f>
        <x:v>0</x:v>
      </x:c>
      <x:c r="BB117" s="180" t="n">
        <x:f>MIN(BA117,MAX(0,$G117-SUM(K117,Q117,W117,AC117,AI117,AO117,AU117)))</x:f>
        <x:v>0</x:v>
      </x:c>
      <x:c r="BC117" s="180" t="n">
        <x:f>MAX(0,BA117-BB117)</x:f>
        <x:v>0</x:v>
      </x:c>
      <x:c r="BD117" s="180" t="n">
        <x:f>BI116</x:f>
        <x:v>0</x:v>
      </x:c>
      <x:c r="BE117" s="180" t="n">
        <x:f>IF(BD117&lt;=0,0,BD117*IFERROR(INDEX(Inputs!$E$15:$E$24,MATCH(9,Inputs!$L$15:$L$24,0)),0)/12)</x:f>
        <x:v>0</x:v>
      </x:c>
      <x:c r="BF117" s="180" t="n">
        <x:f>MIN(BD117+BE117,IF(BD117&gt;0,IFERROR(INDEX(Inputs!$H$15:$H$24,MATCH(9,Inputs!$L$15:$L$24,0)),0),0))</x:f>
        <x:v>0</x:v>
      </x:c>
      <x:c r="BG117" s="180" t="n">
        <x:f>MAX(0,BD117+BE117-BF117)</x:f>
        <x:v>0</x:v>
      </x:c>
      <x:c r="BH117" s="180" t="n">
        <x:f>MIN(BG117,MAX(0,$G117-SUM(K117,Q117,W117,AC117,AI117,AO117,AU117,BA117)))</x:f>
        <x:v>0</x:v>
      </x:c>
      <x:c r="BI117" s="180" t="n">
        <x:f>MAX(0,BG117-BH117)</x:f>
        <x:v>0</x:v>
      </x:c>
      <x:c r="BJ117" s="180" t="n">
        <x:f>BO116</x:f>
        <x:v>0</x:v>
      </x:c>
      <x:c r="BK117" s="180" t="n">
        <x:f>IF(BJ117&lt;=0,0,BJ117*IFERROR(INDEX(Inputs!$E$15:$E$24,MATCH(10,Inputs!$L$15:$L$24,0)),0)/12)</x:f>
        <x:v>0</x:v>
      </x:c>
      <x:c r="BL117" s="180" t="n">
        <x:f>MIN(BJ117+BK117,IF(BJ117&gt;0,IFERROR(INDEX(Inputs!$H$15:$H$24,MATCH(10,Inputs!$L$15:$L$24,0)),0),0))</x:f>
        <x:v>0</x:v>
      </x:c>
      <x:c r="BM117" s="180" t="n">
        <x:f>MAX(0,BJ117+BK117-BL117)</x:f>
        <x:v>0</x:v>
      </x:c>
      <x:c r="BN117" s="180" t="n">
        <x:f>MIN(BM117,MAX(0,$G117-SUM(K117,Q117,W117,AC117,AI117,AO117,AU117,BA117,BG117)))</x:f>
        <x:v>0</x:v>
      </x:c>
      <x:c r="BO117" s="192" t="n">
        <x:f>MAX(0,BM117-BN117)</x:f>
        <x:v>0</x:v>
      </x:c>
    </x:row>
    <x:row r="118">
      <x:c r="A118" s="191" t="n">
        <x:f>111</x:f>
        <x:v>111</x:v>
      </x:c>
      <x:c r="B118" s="178" t="n">
        <x:f>EDATE(Inputs!$B$4,A118-1)</x:f>
        <x:v>49567</x:v>
      </x:c>
      <x:c r="C118" s="182" t="n">
        <x:f>SUM(H118,N118,T118,Z118,AF118,AL118,AR118,AX118,BD118,BJ118)</x:f>
        <x:v>0</x:v>
      </x:c>
      <x:c r="D118" s="182" t="n">
        <x:f>SUM(I118,O118,U118,AA118,AG118,AM118,AS118,AY118,BE118,BK118)</x:f>
        <x:v>0</x:v>
      </x:c>
      <x:c r="E118" s="182" t="n">
        <x:f>SUM(J118,P118,V118,AB118,AH118,AN118,AT118,AZ118,BF118,BL118)+SUM(L118,R118,X118,AD118,AJ118,AP118,AV118,BB118,BH118,BN118)</x:f>
        <x:v>0</x:v>
      </x:c>
      <x:c r="F118" s="182" t="n">
        <x:f>SUM(M118,S118,Y118,AE118,AK118,AQ118,AW118,BC118,BI118,BO118)</x:f>
        <x:v>0</x:v>
      </x:c>
      <x:c r="G118" s="182" t="n">
        <x:f>MAX(0,Inputs!$B$12-SUM(J118,P118,V118,AB118,AH118,AN118,AT118,AZ118,BF118,BL118))</x:f>
        <x:v>1150</x:v>
      </x:c>
      <x:c r="H118" s="180" t="n">
        <x:f>M117</x:f>
        <x:v>0</x:v>
      </x:c>
      <x:c r="I118" s="180" t="n">
        <x:f>IF(H118&lt;=0,0,H118*IFERROR(INDEX(Inputs!$E$15:$E$24,MATCH(1,Inputs!$L$15:$L$24,0)),0)/12)</x:f>
        <x:v>0</x:v>
      </x:c>
      <x:c r="J118" s="180" t="n">
        <x:f>MIN(H118+I118,IF(H118&gt;0,IFERROR(INDEX(Inputs!$H$15:$H$24,MATCH(1,Inputs!$L$15:$L$24,0)),0),0))</x:f>
        <x:v>0</x:v>
      </x:c>
      <x:c r="K118" s="180" t="n">
        <x:f>MAX(0,H118+I118-J118)</x:f>
        <x:v>0</x:v>
      </x:c>
      <x:c r="L118" s="180" t="n">
        <x:f>MIN(K118,MAX(0,$G118-0))</x:f>
        <x:v>0</x:v>
      </x:c>
      <x:c r="M118" s="180" t="n">
        <x:f>MAX(0,K118-L118)</x:f>
        <x:v>0</x:v>
      </x:c>
      <x:c r="N118" s="180" t="n">
        <x:f>S117</x:f>
        <x:v>0</x:v>
      </x:c>
      <x:c r="O118" s="180" t="n">
        <x:f>IF(N118&lt;=0,0,N118*IFERROR(INDEX(Inputs!$E$15:$E$24,MATCH(2,Inputs!$L$15:$L$24,0)),0)/12)</x:f>
        <x:v>0</x:v>
      </x:c>
      <x:c r="P118" s="180" t="n">
        <x:f>MIN(N118+O118,IF(N118&gt;0,IFERROR(INDEX(Inputs!$H$15:$H$24,MATCH(2,Inputs!$L$15:$L$24,0)),0),0))</x:f>
        <x:v>0</x:v>
      </x:c>
      <x:c r="Q118" s="180" t="n">
        <x:f>MAX(0,N118+O118-P118)</x:f>
        <x:v>0</x:v>
      </x:c>
      <x:c r="R118" s="180" t="n">
        <x:f>MIN(Q118,MAX(0,$G118-SUM(K118)))</x:f>
        <x:v>0</x:v>
      </x:c>
      <x:c r="S118" s="180" t="n">
        <x:f>MAX(0,Q118-R118)</x:f>
        <x:v>0</x:v>
      </x:c>
      <x:c r="T118" s="180" t="n">
        <x:f>Y117</x:f>
        <x:v>0</x:v>
      </x:c>
      <x:c r="U118" s="180" t="n">
        <x:f>IF(T118&lt;=0,0,T118*IFERROR(INDEX(Inputs!$E$15:$E$24,MATCH(3,Inputs!$L$15:$L$24,0)),0)/12)</x:f>
        <x:v>0</x:v>
      </x:c>
      <x:c r="V118" s="180" t="n">
        <x:f>MIN(T118+U118,IF(T118&gt;0,IFERROR(INDEX(Inputs!$H$15:$H$24,MATCH(3,Inputs!$L$15:$L$24,0)),0),0))</x:f>
        <x:v>0</x:v>
      </x:c>
      <x:c r="W118" s="180" t="n">
        <x:f>MAX(0,T118+U118-V118)</x:f>
        <x:v>0</x:v>
      </x:c>
      <x:c r="X118" s="180" t="n">
        <x:f>MIN(W118,MAX(0,$G118-SUM(K118,Q118)))</x:f>
        <x:v>0</x:v>
      </x:c>
      <x:c r="Y118" s="180" t="n">
        <x:f>MAX(0,W118-X118)</x:f>
        <x:v>0</x:v>
      </x:c>
      <x:c r="Z118" s="180" t="n">
        <x:f>AE117</x:f>
        <x:v>0</x:v>
      </x:c>
      <x:c r="AA118" s="180" t="n">
        <x:f>IF(Z118&lt;=0,0,Z118*IFERROR(INDEX(Inputs!$E$15:$E$24,MATCH(4,Inputs!$L$15:$L$24,0)),0)/12)</x:f>
        <x:v>0</x:v>
      </x:c>
      <x:c r="AB118" s="180" t="n">
        <x:f>MIN(Z118+AA118,IF(Z118&gt;0,IFERROR(INDEX(Inputs!$H$15:$H$24,MATCH(4,Inputs!$L$15:$L$24,0)),0),0))</x:f>
        <x:v>0</x:v>
      </x:c>
      <x:c r="AC118" s="180" t="n">
        <x:f>MAX(0,Z118+AA118-AB118)</x:f>
        <x:v>0</x:v>
      </x:c>
      <x:c r="AD118" s="180" t="n">
        <x:f>MIN(AC118,MAX(0,$G118-SUM(K118,Q118,W118)))</x:f>
        <x:v>0</x:v>
      </x:c>
      <x:c r="AE118" s="180" t="n">
        <x:f>MAX(0,AC118-AD118)</x:f>
        <x:v>0</x:v>
      </x:c>
      <x:c r="AF118" s="180" t="n">
        <x:f>AK117</x:f>
        <x:v>0</x:v>
      </x:c>
      <x:c r="AG118" s="180" t="n">
        <x:f>IF(AF118&lt;=0,0,AF118*IFERROR(INDEX(Inputs!$E$15:$E$24,MATCH(5,Inputs!$L$15:$L$24,0)),0)/12)</x:f>
        <x:v>0</x:v>
      </x:c>
      <x:c r="AH118" s="180" t="n">
        <x:f>MIN(AF118+AG118,IF(AF118&gt;0,IFERROR(INDEX(Inputs!$H$15:$H$24,MATCH(5,Inputs!$L$15:$L$24,0)),0),0))</x:f>
        <x:v>0</x:v>
      </x:c>
      <x:c r="AI118" s="180" t="n">
        <x:f>MAX(0,AF118+AG118-AH118)</x:f>
        <x:v>0</x:v>
      </x:c>
      <x:c r="AJ118" s="180" t="n">
        <x:f>MIN(AI118,MAX(0,$G118-SUM(K118,Q118,W118,AC118)))</x:f>
        <x:v>0</x:v>
      </x:c>
      <x:c r="AK118" s="180" t="n">
        <x:f>MAX(0,AI118-AJ118)</x:f>
        <x:v>0</x:v>
      </x:c>
      <x:c r="AL118" s="180" t="n">
        <x:f>AQ117</x:f>
        <x:v>0</x:v>
      </x:c>
      <x:c r="AM118" s="180" t="n">
        <x:f>IF(AL118&lt;=0,0,AL118*IFERROR(INDEX(Inputs!$E$15:$E$24,MATCH(6,Inputs!$L$15:$L$24,0)),0)/12)</x:f>
        <x:v>0</x:v>
      </x:c>
      <x:c r="AN118" s="180" t="n">
        <x:f>MIN(AL118+AM118,IF(AL118&gt;0,IFERROR(INDEX(Inputs!$H$15:$H$24,MATCH(6,Inputs!$L$15:$L$24,0)),0),0))</x:f>
        <x:v>0</x:v>
      </x:c>
      <x:c r="AO118" s="180" t="n">
        <x:f>MAX(0,AL118+AM118-AN118)</x:f>
        <x:v>0</x:v>
      </x:c>
      <x:c r="AP118" s="180" t="n">
        <x:f>MIN(AO118,MAX(0,$G118-SUM(K118,Q118,W118,AC118,AI118)))</x:f>
        <x:v>0</x:v>
      </x:c>
      <x:c r="AQ118" s="180" t="n">
        <x:f>MAX(0,AO118-AP118)</x:f>
        <x:v>0</x:v>
      </x:c>
      <x:c r="AR118" s="180" t="n">
        <x:f>AW117</x:f>
        <x:v>0</x:v>
      </x:c>
      <x:c r="AS118" s="180" t="n">
        <x:f>IF(AR118&lt;=0,0,AR118*IFERROR(INDEX(Inputs!$E$15:$E$24,MATCH(7,Inputs!$L$15:$L$24,0)),0)/12)</x:f>
        <x:v>0</x:v>
      </x:c>
      <x:c r="AT118" s="180" t="n">
        <x:f>MIN(AR118+AS118,IF(AR118&gt;0,IFERROR(INDEX(Inputs!$H$15:$H$24,MATCH(7,Inputs!$L$15:$L$24,0)),0),0))</x:f>
        <x:v>0</x:v>
      </x:c>
      <x:c r="AU118" s="180" t="n">
        <x:f>MAX(0,AR118+AS118-AT118)</x:f>
        <x:v>0</x:v>
      </x:c>
      <x:c r="AV118" s="180" t="n">
        <x:f>MIN(AU118,MAX(0,$G118-SUM(K118,Q118,W118,AC118,AI118,AO118)))</x:f>
        <x:v>0</x:v>
      </x:c>
      <x:c r="AW118" s="180" t="n">
        <x:f>MAX(0,AU118-AV118)</x:f>
        <x:v>0</x:v>
      </x:c>
      <x:c r="AX118" s="180" t="n">
        <x:f>BC117</x:f>
        <x:v>0</x:v>
      </x:c>
      <x:c r="AY118" s="180" t="n">
        <x:f>IF(AX118&lt;=0,0,AX118*IFERROR(INDEX(Inputs!$E$15:$E$24,MATCH(8,Inputs!$L$15:$L$24,0)),0)/12)</x:f>
        <x:v>0</x:v>
      </x:c>
      <x:c r="AZ118" s="180" t="n">
        <x:f>MIN(AX118+AY118,IF(AX118&gt;0,IFERROR(INDEX(Inputs!$H$15:$H$24,MATCH(8,Inputs!$L$15:$L$24,0)),0),0))</x:f>
        <x:v>0</x:v>
      </x:c>
      <x:c r="BA118" s="180" t="n">
        <x:f>MAX(0,AX118+AY118-AZ118)</x:f>
        <x:v>0</x:v>
      </x:c>
      <x:c r="BB118" s="180" t="n">
        <x:f>MIN(BA118,MAX(0,$G118-SUM(K118,Q118,W118,AC118,AI118,AO118,AU118)))</x:f>
        <x:v>0</x:v>
      </x:c>
      <x:c r="BC118" s="180" t="n">
        <x:f>MAX(0,BA118-BB118)</x:f>
        <x:v>0</x:v>
      </x:c>
      <x:c r="BD118" s="180" t="n">
        <x:f>BI117</x:f>
        <x:v>0</x:v>
      </x:c>
      <x:c r="BE118" s="180" t="n">
        <x:f>IF(BD118&lt;=0,0,BD118*IFERROR(INDEX(Inputs!$E$15:$E$24,MATCH(9,Inputs!$L$15:$L$24,0)),0)/12)</x:f>
        <x:v>0</x:v>
      </x:c>
      <x:c r="BF118" s="180" t="n">
        <x:f>MIN(BD118+BE118,IF(BD118&gt;0,IFERROR(INDEX(Inputs!$H$15:$H$24,MATCH(9,Inputs!$L$15:$L$24,0)),0),0))</x:f>
        <x:v>0</x:v>
      </x:c>
      <x:c r="BG118" s="180" t="n">
        <x:f>MAX(0,BD118+BE118-BF118)</x:f>
        <x:v>0</x:v>
      </x:c>
      <x:c r="BH118" s="180" t="n">
        <x:f>MIN(BG118,MAX(0,$G118-SUM(K118,Q118,W118,AC118,AI118,AO118,AU118,BA118)))</x:f>
        <x:v>0</x:v>
      </x:c>
      <x:c r="BI118" s="180" t="n">
        <x:f>MAX(0,BG118-BH118)</x:f>
        <x:v>0</x:v>
      </x:c>
      <x:c r="BJ118" s="180" t="n">
        <x:f>BO117</x:f>
        <x:v>0</x:v>
      </x:c>
      <x:c r="BK118" s="180" t="n">
        <x:f>IF(BJ118&lt;=0,0,BJ118*IFERROR(INDEX(Inputs!$E$15:$E$24,MATCH(10,Inputs!$L$15:$L$24,0)),0)/12)</x:f>
        <x:v>0</x:v>
      </x:c>
      <x:c r="BL118" s="180" t="n">
        <x:f>MIN(BJ118+BK118,IF(BJ118&gt;0,IFERROR(INDEX(Inputs!$H$15:$H$24,MATCH(10,Inputs!$L$15:$L$24,0)),0),0))</x:f>
        <x:v>0</x:v>
      </x:c>
      <x:c r="BM118" s="180" t="n">
        <x:f>MAX(0,BJ118+BK118-BL118)</x:f>
        <x:v>0</x:v>
      </x:c>
      <x:c r="BN118" s="180" t="n">
        <x:f>MIN(BM118,MAX(0,$G118-SUM(K118,Q118,W118,AC118,AI118,AO118,AU118,BA118,BG118)))</x:f>
        <x:v>0</x:v>
      </x:c>
      <x:c r="BO118" s="192" t="n">
        <x:f>MAX(0,BM118-BN118)</x:f>
        <x:v>0</x:v>
      </x:c>
    </x:row>
    <x:row r="119">
      <x:c r="A119" s="191" t="n">
        <x:f>112</x:f>
        <x:v>112</x:v>
      </x:c>
      <x:c r="B119" s="178" t="n">
        <x:f>EDATE(Inputs!$B$4,A119-1)</x:f>
        <x:v>49597</x:v>
      </x:c>
      <x:c r="C119" s="182" t="n">
        <x:f>SUM(H119,N119,T119,Z119,AF119,AL119,AR119,AX119,BD119,BJ119)</x:f>
        <x:v>0</x:v>
      </x:c>
      <x:c r="D119" s="182" t="n">
        <x:f>SUM(I119,O119,U119,AA119,AG119,AM119,AS119,AY119,BE119,BK119)</x:f>
        <x:v>0</x:v>
      </x:c>
      <x:c r="E119" s="182" t="n">
        <x:f>SUM(J119,P119,V119,AB119,AH119,AN119,AT119,AZ119,BF119,BL119)+SUM(L119,R119,X119,AD119,AJ119,AP119,AV119,BB119,BH119,BN119)</x:f>
        <x:v>0</x:v>
      </x:c>
      <x:c r="F119" s="182" t="n">
        <x:f>SUM(M119,S119,Y119,AE119,AK119,AQ119,AW119,BC119,BI119,BO119)</x:f>
        <x:v>0</x:v>
      </x:c>
      <x:c r="G119" s="182" t="n">
        <x:f>MAX(0,Inputs!$B$12-SUM(J119,P119,V119,AB119,AH119,AN119,AT119,AZ119,BF119,BL119))</x:f>
        <x:v>1150</x:v>
      </x:c>
      <x:c r="H119" s="180" t="n">
        <x:f>M118</x:f>
        <x:v>0</x:v>
      </x:c>
      <x:c r="I119" s="180" t="n">
        <x:f>IF(H119&lt;=0,0,H119*IFERROR(INDEX(Inputs!$E$15:$E$24,MATCH(1,Inputs!$L$15:$L$24,0)),0)/12)</x:f>
        <x:v>0</x:v>
      </x:c>
      <x:c r="J119" s="180" t="n">
        <x:f>MIN(H119+I119,IF(H119&gt;0,IFERROR(INDEX(Inputs!$H$15:$H$24,MATCH(1,Inputs!$L$15:$L$24,0)),0),0))</x:f>
        <x:v>0</x:v>
      </x:c>
      <x:c r="K119" s="180" t="n">
        <x:f>MAX(0,H119+I119-J119)</x:f>
        <x:v>0</x:v>
      </x:c>
      <x:c r="L119" s="180" t="n">
        <x:f>MIN(K119,MAX(0,$G119-0))</x:f>
        <x:v>0</x:v>
      </x:c>
      <x:c r="M119" s="180" t="n">
        <x:f>MAX(0,K119-L119)</x:f>
        <x:v>0</x:v>
      </x:c>
      <x:c r="N119" s="180" t="n">
        <x:f>S118</x:f>
        <x:v>0</x:v>
      </x:c>
      <x:c r="O119" s="180" t="n">
        <x:f>IF(N119&lt;=0,0,N119*IFERROR(INDEX(Inputs!$E$15:$E$24,MATCH(2,Inputs!$L$15:$L$24,0)),0)/12)</x:f>
        <x:v>0</x:v>
      </x:c>
      <x:c r="P119" s="180" t="n">
        <x:f>MIN(N119+O119,IF(N119&gt;0,IFERROR(INDEX(Inputs!$H$15:$H$24,MATCH(2,Inputs!$L$15:$L$24,0)),0),0))</x:f>
        <x:v>0</x:v>
      </x:c>
      <x:c r="Q119" s="180" t="n">
        <x:f>MAX(0,N119+O119-P119)</x:f>
        <x:v>0</x:v>
      </x:c>
      <x:c r="R119" s="180" t="n">
        <x:f>MIN(Q119,MAX(0,$G119-SUM(K119)))</x:f>
        <x:v>0</x:v>
      </x:c>
      <x:c r="S119" s="180" t="n">
        <x:f>MAX(0,Q119-R119)</x:f>
        <x:v>0</x:v>
      </x:c>
      <x:c r="T119" s="180" t="n">
        <x:f>Y118</x:f>
        <x:v>0</x:v>
      </x:c>
      <x:c r="U119" s="180" t="n">
        <x:f>IF(T119&lt;=0,0,T119*IFERROR(INDEX(Inputs!$E$15:$E$24,MATCH(3,Inputs!$L$15:$L$24,0)),0)/12)</x:f>
        <x:v>0</x:v>
      </x:c>
      <x:c r="V119" s="180" t="n">
        <x:f>MIN(T119+U119,IF(T119&gt;0,IFERROR(INDEX(Inputs!$H$15:$H$24,MATCH(3,Inputs!$L$15:$L$24,0)),0),0))</x:f>
        <x:v>0</x:v>
      </x:c>
      <x:c r="W119" s="180" t="n">
        <x:f>MAX(0,T119+U119-V119)</x:f>
        <x:v>0</x:v>
      </x:c>
      <x:c r="X119" s="180" t="n">
        <x:f>MIN(W119,MAX(0,$G119-SUM(K119,Q119)))</x:f>
        <x:v>0</x:v>
      </x:c>
      <x:c r="Y119" s="180" t="n">
        <x:f>MAX(0,W119-X119)</x:f>
        <x:v>0</x:v>
      </x:c>
      <x:c r="Z119" s="180" t="n">
        <x:f>AE118</x:f>
        <x:v>0</x:v>
      </x:c>
      <x:c r="AA119" s="180" t="n">
        <x:f>IF(Z119&lt;=0,0,Z119*IFERROR(INDEX(Inputs!$E$15:$E$24,MATCH(4,Inputs!$L$15:$L$24,0)),0)/12)</x:f>
        <x:v>0</x:v>
      </x:c>
      <x:c r="AB119" s="180" t="n">
        <x:f>MIN(Z119+AA119,IF(Z119&gt;0,IFERROR(INDEX(Inputs!$H$15:$H$24,MATCH(4,Inputs!$L$15:$L$24,0)),0),0))</x:f>
        <x:v>0</x:v>
      </x:c>
      <x:c r="AC119" s="180" t="n">
        <x:f>MAX(0,Z119+AA119-AB119)</x:f>
        <x:v>0</x:v>
      </x:c>
      <x:c r="AD119" s="180" t="n">
        <x:f>MIN(AC119,MAX(0,$G119-SUM(K119,Q119,W119)))</x:f>
        <x:v>0</x:v>
      </x:c>
      <x:c r="AE119" s="180" t="n">
        <x:f>MAX(0,AC119-AD119)</x:f>
        <x:v>0</x:v>
      </x:c>
      <x:c r="AF119" s="180" t="n">
        <x:f>AK118</x:f>
        <x:v>0</x:v>
      </x:c>
      <x:c r="AG119" s="180" t="n">
        <x:f>IF(AF119&lt;=0,0,AF119*IFERROR(INDEX(Inputs!$E$15:$E$24,MATCH(5,Inputs!$L$15:$L$24,0)),0)/12)</x:f>
        <x:v>0</x:v>
      </x:c>
      <x:c r="AH119" s="180" t="n">
        <x:f>MIN(AF119+AG119,IF(AF119&gt;0,IFERROR(INDEX(Inputs!$H$15:$H$24,MATCH(5,Inputs!$L$15:$L$24,0)),0),0))</x:f>
        <x:v>0</x:v>
      </x:c>
      <x:c r="AI119" s="180" t="n">
        <x:f>MAX(0,AF119+AG119-AH119)</x:f>
        <x:v>0</x:v>
      </x:c>
      <x:c r="AJ119" s="180" t="n">
        <x:f>MIN(AI119,MAX(0,$G119-SUM(K119,Q119,W119,AC119)))</x:f>
        <x:v>0</x:v>
      </x:c>
      <x:c r="AK119" s="180" t="n">
        <x:f>MAX(0,AI119-AJ119)</x:f>
        <x:v>0</x:v>
      </x:c>
      <x:c r="AL119" s="180" t="n">
        <x:f>AQ118</x:f>
        <x:v>0</x:v>
      </x:c>
      <x:c r="AM119" s="180" t="n">
        <x:f>IF(AL119&lt;=0,0,AL119*IFERROR(INDEX(Inputs!$E$15:$E$24,MATCH(6,Inputs!$L$15:$L$24,0)),0)/12)</x:f>
        <x:v>0</x:v>
      </x:c>
      <x:c r="AN119" s="180" t="n">
        <x:f>MIN(AL119+AM119,IF(AL119&gt;0,IFERROR(INDEX(Inputs!$H$15:$H$24,MATCH(6,Inputs!$L$15:$L$24,0)),0),0))</x:f>
        <x:v>0</x:v>
      </x:c>
      <x:c r="AO119" s="180" t="n">
        <x:f>MAX(0,AL119+AM119-AN119)</x:f>
        <x:v>0</x:v>
      </x:c>
      <x:c r="AP119" s="180" t="n">
        <x:f>MIN(AO119,MAX(0,$G119-SUM(K119,Q119,W119,AC119,AI119)))</x:f>
        <x:v>0</x:v>
      </x:c>
      <x:c r="AQ119" s="180" t="n">
        <x:f>MAX(0,AO119-AP119)</x:f>
        <x:v>0</x:v>
      </x:c>
      <x:c r="AR119" s="180" t="n">
        <x:f>AW118</x:f>
        <x:v>0</x:v>
      </x:c>
      <x:c r="AS119" s="180" t="n">
        <x:f>IF(AR119&lt;=0,0,AR119*IFERROR(INDEX(Inputs!$E$15:$E$24,MATCH(7,Inputs!$L$15:$L$24,0)),0)/12)</x:f>
        <x:v>0</x:v>
      </x:c>
      <x:c r="AT119" s="180" t="n">
        <x:f>MIN(AR119+AS119,IF(AR119&gt;0,IFERROR(INDEX(Inputs!$H$15:$H$24,MATCH(7,Inputs!$L$15:$L$24,0)),0),0))</x:f>
        <x:v>0</x:v>
      </x:c>
      <x:c r="AU119" s="180" t="n">
        <x:f>MAX(0,AR119+AS119-AT119)</x:f>
        <x:v>0</x:v>
      </x:c>
      <x:c r="AV119" s="180" t="n">
        <x:f>MIN(AU119,MAX(0,$G119-SUM(K119,Q119,W119,AC119,AI119,AO119)))</x:f>
        <x:v>0</x:v>
      </x:c>
      <x:c r="AW119" s="180" t="n">
        <x:f>MAX(0,AU119-AV119)</x:f>
        <x:v>0</x:v>
      </x:c>
      <x:c r="AX119" s="180" t="n">
        <x:f>BC118</x:f>
        <x:v>0</x:v>
      </x:c>
      <x:c r="AY119" s="180" t="n">
        <x:f>IF(AX119&lt;=0,0,AX119*IFERROR(INDEX(Inputs!$E$15:$E$24,MATCH(8,Inputs!$L$15:$L$24,0)),0)/12)</x:f>
        <x:v>0</x:v>
      </x:c>
      <x:c r="AZ119" s="180" t="n">
        <x:f>MIN(AX119+AY119,IF(AX119&gt;0,IFERROR(INDEX(Inputs!$H$15:$H$24,MATCH(8,Inputs!$L$15:$L$24,0)),0),0))</x:f>
        <x:v>0</x:v>
      </x:c>
      <x:c r="BA119" s="180" t="n">
        <x:f>MAX(0,AX119+AY119-AZ119)</x:f>
        <x:v>0</x:v>
      </x:c>
      <x:c r="BB119" s="180" t="n">
        <x:f>MIN(BA119,MAX(0,$G119-SUM(K119,Q119,W119,AC119,AI119,AO119,AU119)))</x:f>
        <x:v>0</x:v>
      </x:c>
      <x:c r="BC119" s="180" t="n">
        <x:f>MAX(0,BA119-BB119)</x:f>
        <x:v>0</x:v>
      </x:c>
      <x:c r="BD119" s="180" t="n">
        <x:f>BI118</x:f>
        <x:v>0</x:v>
      </x:c>
      <x:c r="BE119" s="180" t="n">
        <x:f>IF(BD119&lt;=0,0,BD119*IFERROR(INDEX(Inputs!$E$15:$E$24,MATCH(9,Inputs!$L$15:$L$24,0)),0)/12)</x:f>
        <x:v>0</x:v>
      </x:c>
      <x:c r="BF119" s="180" t="n">
        <x:f>MIN(BD119+BE119,IF(BD119&gt;0,IFERROR(INDEX(Inputs!$H$15:$H$24,MATCH(9,Inputs!$L$15:$L$24,0)),0),0))</x:f>
        <x:v>0</x:v>
      </x:c>
      <x:c r="BG119" s="180" t="n">
        <x:f>MAX(0,BD119+BE119-BF119)</x:f>
        <x:v>0</x:v>
      </x:c>
      <x:c r="BH119" s="180" t="n">
        <x:f>MIN(BG119,MAX(0,$G119-SUM(K119,Q119,W119,AC119,AI119,AO119,AU119,BA119)))</x:f>
        <x:v>0</x:v>
      </x:c>
      <x:c r="BI119" s="180" t="n">
        <x:f>MAX(0,BG119-BH119)</x:f>
        <x:v>0</x:v>
      </x:c>
      <x:c r="BJ119" s="180" t="n">
        <x:f>BO118</x:f>
        <x:v>0</x:v>
      </x:c>
      <x:c r="BK119" s="180" t="n">
        <x:f>IF(BJ119&lt;=0,0,BJ119*IFERROR(INDEX(Inputs!$E$15:$E$24,MATCH(10,Inputs!$L$15:$L$24,0)),0)/12)</x:f>
        <x:v>0</x:v>
      </x:c>
      <x:c r="BL119" s="180" t="n">
        <x:f>MIN(BJ119+BK119,IF(BJ119&gt;0,IFERROR(INDEX(Inputs!$H$15:$H$24,MATCH(10,Inputs!$L$15:$L$24,0)),0),0))</x:f>
        <x:v>0</x:v>
      </x:c>
      <x:c r="BM119" s="180" t="n">
        <x:f>MAX(0,BJ119+BK119-BL119)</x:f>
        <x:v>0</x:v>
      </x:c>
      <x:c r="BN119" s="180" t="n">
        <x:f>MIN(BM119,MAX(0,$G119-SUM(K119,Q119,W119,AC119,AI119,AO119,AU119,BA119,BG119)))</x:f>
        <x:v>0</x:v>
      </x:c>
      <x:c r="BO119" s="192" t="n">
        <x:f>MAX(0,BM119-BN119)</x:f>
        <x:v>0</x:v>
      </x:c>
    </x:row>
    <x:row r="120">
      <x:c r="A120" s="191" t="n">
        <x:f>113</x:f>
        <x:v>113</x:v>
      </x:c>
      <x:c r="B120" s="178" t="n">
        <x:f>EDATE(Inputs!$B$4,A120-1)</x:f>
        <x:v>49628</x:v>
      </x:c>
      <x:c r="C120" s="182" t="n">
        <x:f>SUM(H120,N120,T120,Z120,AF120,AL120,AR120,AX120,BD120,BJ120)</x:f>
        <x:v>0</x:v>
      </x:c>
      <x:c r="D120" s="182" t="n">
        <x:f>SUM(I120,O120,U120,AA120,AG120,AM120,AS120,AY120,BE120,BK120)</x:f>
        <x:v>0</x:v>
      </x:c>
      <x:c r="E120" s="182" t="n">
        <x:f>SUM(J120,P120,V120,AB120,AH120,AN120,AT120,AZ120,BF120,BL120)+SUM(L120,R120,X120,AD120,AJ120,AP120,AV120,BB120,BH120,BN120)</x:f>
        <x:v>0</x:v>
      </x:c>
      <x:c r="F120" s="182" t="n">
        <x:f>SUM(M120,S120,Y120,AE120,AK120,AQ120,AW120,BC120,BI120,BO120)</x:f>
        <x:v>0</x:v>
      </x:c>
      <x:c r="G120" s="182" t="n">
        <x:f>MAX(0,Inputs!$B$12-SUM(J120,P120,V120,AB120,AH120,AN120,AT120,AZ120,BF120,BL120))</x:f>
        <x:v>1150</x:v>
      </x:c>
      <x:c r="H120" s="180" t="n">
        <x:f>M119</x:f>
        <x:v>0</x:v>
      </x:c>
      <x:c r="I120" s="180" t="n">
        <x:f>IF(H120&lt;=0,0,H120*IFERROR(INDEX(Inputs!$E$15:$E$24,MATCH(1,Inputs!$L$15:$L$24,0)),0)/12)</x:f>
        <x:v>0</x:v>
      </x:c>
      <x:c r="J120" s="180" t="n">
        <x:f>MIN(H120+I120,IF(H120&gt;0,IFERROR(INDEX(Inputs!$H$15:$H$24,MATCH(1,Inputs!$L$15:$L$24,0)),0),0))</x:f>
        <x:v>0</x:v>
      </x:c>
      <x:c r="K120" s="180" t="n">
        <x:f>MAX(0,H120+I120-J120)</x:f>
        <x:v>0</x:v>
      </x:c>
      <x:c r="L120" s="180" t="n">
        <x:f>MIN(K120,MAX(0,$G120-0))</x:f>
        <x:v>0</x:v>
      </x:c>
      <x:c r="M120" s="180" t="n">
        <x:f>MAX(0,K120-L120)</x:f>
        <x:v>0</x:v>
      </x:c>
      <x:c r="N120" s="180" t="n">
        <x:f>S119</x:f>
        <x:v>0</x:v>
      </x:c>
      <x:c r="O120" s="180" t="n">
        <x:f>IF(N120&lt;=0,0,N120*IFERROR(INDEX(Inputs!$E$15:$E$24,MATCH(2,Inputs!$L$15:$L$24,0)),0)/12)</x:f>
        <x:v>0</x:v>
      </x:c>
      <x:c r="P120" s="180" t="n">
        <x:f>MIN(N120+O120,IF(N120&gt;0,IFERROR(INDEX(Inputs!$H$15:$H$24,MATCH(2,Inputs!$L$15:$L$24,0)),0),0))</x:f>
        <x:v>0</x:v>
      </x:c>
      <x:c r="Q120" s="180" t="n">
        <x:f>MAX(0,N120+O120-P120)</x:f>
        <x:v>0</x:v>
      </x:c>
      <x:c r="R120" s="180" t="n">
        <x:f>MIN(Q120,MAX(0,$G120-SUM(K120)))</x:f>
        <x:v>0</x:v>
      </x:c>
      <x:c r="S120" s="180" t="n">
        <x:f>MAX(0,Q120-R120)</x:f>
        <x:v>0</x:v>
      </x:c>
      <x:c r="T120" s="180" t="n">
        <x:f>Y119</x:f>
        <x:v>0</x:v>
      </x:c>
      <x:c r="U120" s="180" t="n">
        <x:f>IF(T120&lt;=0,0,T120*IFERROR(INDEX(Inputs!$E$15:$E$24,MATCH(3,Inputs!$L$15:$L$24,0)),0)/12)</x:f>
        <x:v>0</x:v>
      </x:c>
      <x:c r="V120" s="180" t="n">
        <x:f>MIN(T120+U120,IF(T120&gt;0,IFERROR(INDEX(Inputs!$H$15:$H$24,MATCH(3,Inputs!$L$15:$L$24,0)),0),0))</x:f>
        <x:v>0</x:v>
      </x:c>
      <x:c r="W120" s="180" t="n">
        <x:f>MAX(0,T120+U120-V120)</x:f>
        <x:v>0</x:v>
      </x:c>
      <x:c r="X120" s="180" t="n">
        <x:f>MIN(W120,MAX(0,$G120-SUM(K120,Q120)))</x:f>
        <x:v>0</x:v>
      </x:c>
      <x:c r="Y120" s="180" t="n">
        <x:f>MAX(0,W120-X120)</x:f>
        <x:v>0</x:v>
      </x:c>
      <x:c r="Z120" s="180" t="n">
        <x:f>AE119</x:f>
        <x:v>0</x:v>
      </x:c>
      <x:c r="AA120" s="180" t="n">
        <x:f>IF(Z120&lt;=0,0,Z120*IFERROR(INDEX(Inputs!$E$15:$E$24,MATCH(4,Inputs!$L$15:$L$24,0)),0)/12)</x:f>
        <x:v>0</x:v>
      </x:c>
      <x:c r="AB120" s="180" t="n">
        <x:f>MIN(Z120+AA120,IF(Z120&gt;0,IFERROR(INDEX(Inputs!$H$15:$H$24,MATCH(4,Inputs!$L$15:$L$24,0)),0),0))</x:f>
        <x:v>0</x:v>
      </x:c>
      <x:c r="AC120" s="180" t="n">
        <x:f>MAX(0,Z120+AA120-AB120)</x:f>
        <x:v>0</x:v>
      </x:c>
      <x:c r="AD120" s="180" t="n">
        <x:f>MIN(AC120,MAX(0,$G120-SUM(K120,Q120,W120)))</x:f>
        <x:v>0</x:v>
      </x:c>
      <x:c r="AE120" s="180" t="n">
        <x:f>MAX(0,AC120-AD120)</x:f>
        <x:v>0</x:v>
      </x:c>
      <x:c r="AF120" s="180" t="n">
        <x:f>AK119</x:f>
        <x:v>0</x:v>
      </x:c>
      <x:c r="AG120" s="180" t="n">
        <x:f>IF(AF120&lt;=0,0,AF120*IFERROR(INDEX(Inputs!$E$15:$E$24,MATCH(5,Inputs!$L$15:$L$24,0)),0)/12)</x:f>
        <x:v>0</x:v>
      </x:c>
      <x:c r="AH120" s="180" t="n">
        <x:f>MIN(AF120+AG120,IF(AF120&gt;0,IFERROR(INDEX(Inputs!$H$15:$H$24,MATCH(5,Inputs!$L$15:$L$24,0)),0),0))</x:f>
        <x:v>0</x:v>
      </x:c>
      <x:c r="AI120" s="180" t="n">
        <x:f>MAX(0,AF120+AG120-AH120)</x:f>
        <x:v>0</x:v>
      </x:c>
      <x:c r="AJ120" s="180" t="n">
        <x:f>MIN(AI120,MAX(0,$G120-SUM(K120,Q120,W120,AC120)))</x:f>
        <x:v>0</x:v>
      </x:c>
      <x:c r="AK120" s="180" t="n">
        <x:f>MAX(0,AI120-AJ120)</x:f>
        <x:v>0</x:v>
      </x:c>
      <x:c r="AL120" s="180" t="n">
        <x:f>AQ119</x:f>
        <x:v>0</x:v>
      </x:c>
      <x:c r="AM120" s="180" t="n">
        <x:f>IF(AL120&lt;=0,0,AL120*IFERROR(INDEX(Inputs!$E$15:$E$24,MATCH(6,Inputs!$L$15:$L$24,0)),0)/12)</x:f>
        <x:v>0</x:v>
      </x:c>
      <x:c r="AN120" s="180" t="n">
        <x:f>MIN(AL120+AM120,IF(AL120&gt;0,IFERROR(INDEX(Inputs!$H$15:$H$24,MATCH(6,Inputs!$L$15:$L$24,0)),0),0))</x:f>
        <x:v>0</x:v>
      </x:c>
      <x:c r="AO120" s="180" t="n">
        <x:f>MAX(0,AL120+AM120-AN120)</x:f>
        <x:v>0</x:v>
      </x:c>
      <x:c r="AP120" s="180" t="n">
        <x:f>MIN(AO120,MAX(0,$G120-SUM(K120,Q120,W120,AC120,AI120)))</x:f>
        <x:v>0</x:v>
      </x:c>
      <x:c r="AQ120" s="180" t="n">
        <x:f>MAX(0,AO120-AP120)</x:f>
        <x:v>0</x:v>
      </x:c>
      <x:c r="AR120" s="180" t="n">
        <x:f>AW119</x:f>
        <x:v>0</x:v>
      </x:c>
      <x:c r="AS120" s="180" t="n">
        <x:f>IF(AR120&lt;=0,0,AR120*IFERROR(INDEX(Inputs!$E$15:$E$24,MATCH(7,Inputs!$L$15:$L$24,0)),0)/12)</x:f>
        <x:v>0</x:v>
      </x:c>
      <x:c r="AT120" s="180" t="n">
        <x:f>MIN(AR120+AS120,IF(AR120&gt;0,IFERROR(INDEX(Inputs!$H$15:$H$24,MATCH(7,Inputs!$L$15:$L$24,0)),0),0))</x:f>
        <x:v>0</x:v>
      </x:c>
      <x:c r="AU120" s="180" t="n">
        <x:f>MAX(0,AR120+AS120-AT120)</x:f>
        <x:v>0</x:v>
      </x:c>
      <x:c r="AV120" s="180" t="n">
        <x:f>MIN(AU120,MAX(0,$G120-SUM(K120,Q120,W120,AC120,AI120,AO120)))</x:f>
        <x:v>0</x:v>
      </x:c>
      <x:c r="AW120" s="180" t="n">
        <x:f>MAX(0,AU120-AV120)</x:f>
        <x:v>0</x:v>
      </x:c>
      <x:c r="AX120" s="180" t="n">
        <x:f>BC119</x:f>
        <x:v>0</x:v>
      </x:c>
      <x:c r="AY120" s="180" t="n">
        <x:f>IF(AX120&lt;=0,0,AX120*IFERROR(INDEX(Inputs!$E$15:$E$24,MATCH(8,Inputs!$L$15:$L$24,0)),0)/12)</x:f>
        <x:v>0</x:v>
      </x:c>
      <x:c r="AZ120" s="180" t="n">
        <x:f>MIN(AX120+AY120,IF(AX120&gt;0,IFERROR(INDEX(Inputs!$H$15:$H$24,MATCH(8,Inputs!$L$15:$L$24,0)),0),0))</x:f>
        <x:v>0</x:v>
      </x:c>
      <x:c r="BA120" s="180" t="n">
        <x:f>MAX(0,AX120+AY120-AZ120)</x:f>
        <x:v>0</x:v>
      </x:c>
      <x:c r="BB120" s="180" t="n">
        <x:f>MIN(BA120,MAX(0,$G120-SUM(K120,Q120,W120,AC120,AI120,AO120,AU120)))</x:f>
        <x:v>0</x:v>
      </x:c>
      <x:c r="BC120" s="180" t="n">
        <x:f>MAX(0,BA120-BB120)</x:f>
        <x:v>0</x:v>
      </x:c>
      <x:c r="BD120" s="180" t="n">
        <x:f>BI119</x:f>
        <x:v>0</x:v>
      </x:c>
      <x:c r="BE120" s="180" t="n">
        <x:f>IF(BD120&lt;=0,0,BD120*IFERROR(INDEX(Inputs!$E$15:$E$24,MATCH(9,Inputs!$L$15:$L$24,0)),0)/12)</x:f>
        <x:v>0</x:v>
      </x:c>
      <x:c r="BF120" s="180" t="n">
        <x:f>MIN(BD120+BE120,IF(BD120&gt;0,IFERROR(INDEX(Inputs!$H$15:$H$24,MATCH(9,Inputs!$L$15:$L$24,0)),0),0))</x:f>
        <x:v>0</x:v>
      </x:c>
      <x:c r="BG120" s="180" t="n">
        <x:f>MAX(0,BD120+BE120-BF120)</x:f>
        <x:v>0</x:v>
      </x:c>
      <x:c r="BH120" s="180" t="n">
        <x:f>MIN(BG120,MAX(0,$G120-SUM(K120,Q120,W120,AC120,AI120,AO120,AU120,BA120)))</x:f>
        <x:v>0</x:v>
      </x:c>
      <x:c r="BI120" s="180" t="n">
        <x:f>MAX(0,BG120-BH120)</x:f>
        <x:v>0</x:v>
      </x:c>
      <x:c r="BJ120" s="180" t="n">
        <x:f>BO119</x:f>
        <x:v>0</x:v>
      </x:c>
      <x:c r="BK120" s="180" t="n">
        <x:f>IF(BJ120&lt;=0,0,BJ120*IFERROR(INDEX(Inputs!$E$15:$E$24,MATCH(10,Inputs!$L$15:$L$24,0)),0)/12)</x:f>
        <x:v>0</x:v>
      </x:c>
      <x:c r="BL120" s="180" t="n">
        <x:f>MIN(BJ120+BK120,IF(BJ120&gt;0,IFERROR(INDEX(Inputs!$H$15:$H$24,MATCH(10,Inputs!$L$15:$L$24,0)),0),0))</x:f>
        <x:v>0</x:v>
      </x:c>
      <x:c r="BM120" s="180" t="n">
        <x:f>MAX(0,BJ120+BK120-BL120)</x:f>
        <x:v>0</x:v>
      </x:c>
      <x:c r="BN120" s="180" t="n">
        <x:f>MIN(BM120,MAX(0,$G120-SUM(K120,Q120,W120,AC120,AI120,AO120,AU120,BA120,BG120)))</x:f>
        <x:v>0</x:v>
      </x:c>
      <x:c r="BO120" s="192" t="n">
        <x:f>MAX(0,BM120-BN120)</x:f>
        <x:v>0</x:v>
      </x:c>
    </x:row>
    <x:row r="121">
      <x:c r="A121" s="191" t="n">
        <x:f>114</x:f>
        <x:v>114</x:v>
      </x:c>
      <x:c r="B121" s="178" t="n">
        <x:f>EDATE(Inputs!$B$4,A121-1)</x:f>
        <x:v>49658</x:v>
      </x:c>
      <x:c r="C121" s="182" t="n">
        <x:f>SUM(H121,N121,T121,Z121,AF121,AL121,AR121,AX121,BD121,BJ121)</x:f>
        <x:v>0</x:v>
      </x:c>
      <x:c r="D121" s="182" t="n">
        <x:f>SUM(I121,O121,U121,AA121,AG121,AM121,AS121,AY121,BE121,BK121)</x:f>
        <x:v>0</x:v>
      </x:c>
      <x:c r="E121" s="182" t="n">
        <x:f>SUM(J121,P121,V121,AB121,AH121,AN121,AT121,AZ121,BF121,BL121)+SUM(L121,R121,X121,AD121,AJ121,AP121,AV121,BB121,BH121,BN121)</x:f>
        <x:v>0</x:v>
      </x:c>
      <x:c r="F121" s="182" t="n">
        <x:f>SUM(M121,S121,Y121,AE121,AK121,AQ121,AW121,BC121,BI121,BO121)</x:f>
        <x:v>0</x:v>
      </x:c>
      <x:c r="G121" s="182" t="n">
        <x:f>MAX(0,Inputs!$B$12-SUM(J121,P121,V121,AB121,AH121,AN121,AT121,AZ121,BF121,BL121))</x:f>
        <x:v>1150</x:v>
      </x:c>
      <x:c r="H121" s="180" t="n">
        <x:f>M120</x:f>
        <x:v>0</x:v>
      </x:c>
      <x:c r="I121" s="180" t="n">
        <x:f>IF(H121&lt;=0,0,H121*IFERROR(INDEX(Inputs!$E$15:$E$24,MATCH(1,Inputs!$L$15:$L$24,0)),0)/12)</x:f>
        <x:v>0</x:v>
      </x:c>
      <x:c r="J121" s="180" t="n">
        <x:f>MIN(H121+I121,IF(H121&gt;0,IFERROR(INDEX(Inputs!$H$15:$H$24,MATCH(1,Inputs!$L$15:$L$24,0)),0),0))</x:f>
        <x:v>0</x:v>
      </x:c>
      <x:c r="K121" s="180" t="n">
        <x:f>MAX(0,H121+I121-J121)</x:f>
        <x:v>0</x:v>
      </x:c>
      <x:c r="L121" s="180" t="n">
        <x:f>MIN(K121,MAX(0,$G121-0))</x:f>
        <x:v>0</x:v>
      </x:c>
      <x:c r="M121" s="180" t="n">
        <x:f>MAX(0,K121-L121)</x:f>
        <x:v>0</x:v>
      </x:c>
      <x:c r="N121" s="180" t="n">
        <x:f>S120</x:f>
        <x:v>0</x:v>
      </x:c>
      <x:c r="O121" s="180" t="n">
        <x:f>IF(N121&lt;=0,0,N121*IFERROR(INDEX(Inputs!$E$15:$E$24,MATCH(2,Inputs!$L$15:$L$24,0)),0)/12)</x:f>
        <x:v>0</x:v>
      </x:c>
      <x:c r="P121" s="180" t="n">
        <x:f>MIN(N121+O121,IF(N121&gt;0,IFERROR(INDEX(Inputs!$H$15:$H$24,MATCH(2,Inputs!$L$15:$L$24,0)),0),0))</x:f>
        <x:v>0</x:v>
      </x:c>
      <x:c r="Q121" s="180" t="n">
        <x:f>MAX(0,N121+O121-P121)</x:f>
        <x:v>0</x:v>
      </x:c>
      <x:c r="R121" s="180" t="n">
        <x:f>MIN(Q121,MAX(0,$G121-SUM(K121)))</x:f>
        <x:v>0</x:v>
      </x:c>
      <x:c r="S121" s="180" t="n">
        <x:f>MAX(0,Q121-R121)</x:f>
        <x:v>0</x:v>
      </x:c>
      <x:c r="T121" s="180" t="n">
        <x:f>Y120</x:f>
        <x:v>0</x:v>
      </x:c>
      <x:c r="U121" s="180" t="n">
        <x:f>IF(T121&lt;=0,0,T121*IFERROR(INDEX(Inputs!$E$15:$E$24,MATCH(3,Inputs!$L$15:$L$24,0)),0)/12)</x:f>
        <x:v>0</x:v>
      </x:c>
      <x:c r="V121" s="180" t="n">
        <x:f>MIN(T121+U121,IF(T121&gt;0,IFERROR(INDEX(Inputs!$H$15:$H$24,MATCH(3,Inputs!$L$15:$L$24,0)),0),0))</x:f>
        <x:v>0</x:v>
      </x:c>
      <x:c r="W121" s="180" t="n">
        <x:f>MAX(0,T121+U121-V121)</x:f>
        <x:v>0</x:v>
      </x:c>
      <x:c r="X121" s="180" t="n">
        <x:f>MIN(W121,MAX(0,$G121-SUM(K121,Q121)))</x:f>
        <x:v>0</x:v>
      </x:c>
      <x:c r="Y121" s="180" t="n">
        <x:f>MAX(0,W121-X121)</x:f>
        <x:v>0</x:v>
      </x:c>
      <x:c r="Z121" s="180" t="n">
        <x:f>AE120</x:f>
        <x:v>0</x:v>
      </x:c>
      <x:c r="AA121" s="180" t="n">
        <x:f>IF(Z121&lt;=0,0,Z121*IFERROR(INDEX(Inputs!$E$15:$E$24,MATCH(4,Inputs!$L$15:$L$24,0)),0)/12)</x:f>
        <x:v>0</x:v>
      </x:c>
      <x:c r="AB121" s="180" t="n">
        <x:f>MIN(Z121+AA121,IF(Z121&gt;0,IFERROR(INDEX(Inputs!$H$15:$H$24,MATCH(4,Inputs!$L$15:$L$24,0)),0),0))</x:f>
        <x:v>0</x:v>
      </x:c>
      <x:c r="AC121" s="180" t="n">
        <x:f>MAX(0,Z121+AA121-AB121)</x:f>
        <x:v>0</x:v>
      </x:c>
      <x:c r="AD121" s="180" t="n">
        <x:f>MIN(AC121,MAX(0,$G121-SUM(K121,Q121,W121)))</x:f>
        <x:v>0</x:v>
      </x:c>
      <x:c r="AE121" s="180" t="n">
        <x:f>MAX(0,AC121-AD121)</x:f>
        <x:v>0</x:v>
      </x:c>
      <x:c r="AF121" s="180" t="n">
        <x:f>AK120</x:f>
        <x:v>0</x:v>
      </x:c>
      <x:c r="AG121" s="180" t="n">
        <x:f>IF(AF121&lt;=0,0,AF121*IFERROR(INDEX(Inputs!$E$15:$E$24,MATCH(5,Inputs!$L$15:$L$24,0)),0)/12)</x:f>
        <x:v>0</x:v>
      </x:c>
      <x:c r="AH121" s="180" t="n">
        <x:f>MIN(AF121+AG121,IF(AF121&gt;0,IFERROR(INDEX(Inputs!$H$15:$H$24,MATCH(5,Inputs!$L$15:$L$24,0)),0),0))</x:f>
        <x:v>0</x:v>
      </x:c>
      <x:c r="AI121" s="180" t="n">
        <x:f>MAX(0,AF121+AG121-AH121)</x:f>
        <x:v>0</x:v>
      </x:c>
      <x:c r="AJ121" s="180" t="n">
        <x:f>MIN(AI121,MAX(0,$G121-SUM(K121,Q121,W121,AC121)))</x:f>
        <x:v>0</x:v>
      </x:c>
      <x:c r="AK121" s="180" t="n">
        <x:f>MAX(0,AI121-AJ121)</x:f>
        <x:v>0</x:v>
      </x:c>
      <x:c r="AL121" s="180" t="n">
        <x:f>AQ120</x:f>
        <x:v>0</x:v>
      </x:c>
      <x:c r="AM121" s="180" t="n">
        <x:f>IF(AL121&lt;=0,0,AL121*IFERROR(INDEX(Inputs!$E$15:$E$24,MATCH(6,Inputs!$L$15:$L$24,0)),0)/12)</x:f>
        <x:v>0</x:v>
      </x:c>
      <x:c r="AN121" s="180" t="n">
        <x:f>MIN(AL121+AM121,IF(AL121&gt;0,IFERROR(INDEX(Inputs!$H$15:$H$24,MATCH(6,Inputs!$L$15:$L$24,0)),0),0))</x:f>
        <x:v>0</x:v>
      </x:c>
      <x:c r="AO121" s="180" t="n">
        <x:f>MAX(0,AL121+AM121-AN121)</x:f>
        <x:v>0</x:v>
      </x:c>
      <x:c r="AP121" s="180" t="n">
        <x:f>MIN(AO121,MAX(0,$G121-SUM(K121,Q121,W121,AC121,AI121)))</x:f>
        <x:v>0</x:v>
      </x:c>
      <x:c r="AQ121" s="180" t="n">
        <x:f>MAX(0,AO121-AP121)</x:f>
        <x:v>0</x:v>
      </x:c>
      <x:c r="AR121" s="180" t="n">
        <x:f>AW120</x:f>
        <x:v>0</x:v>
      </x:c>
      <x:c r="AS121" s="180" t="n">
        <x:f>IF(AR121&lt;=0,0,AR121*IFERROR(INDEX(Inputs!$E$15:$E$24,MATCH(7,Inputs!$L$15:$L$24,0)),0)/12)</x:f>
        <x:v>0</x:v>
      </x:c>
      <x:c r="AT121" s="180" t="n">
        <x:f>MIN(AR121+AS121,IF(AR121&gt;0,IFERROR(INDEX(Inputs!$H$15:$H$24,MATCH(7,Inputs!$L$15:$L$24,0)),0),0))</x:f>
        <x:v>0</x:v>
      </x:c>
      <x:c r="AU121" s="180" t="n">
        <x:f>MAX(0,AR121+AS121-AT121)</x:f>
        <x:v>0</x:v>
      </x:c>
      <x:c r="AV121" s="180" t="n">
        <x:f>MIN(AU121,MAX(0,$G121-SUM(K121,Q121,W121,AC121,AI121,AO121)))</x:f>
        <x:v>0</x:v>
      </x:c>
      <x:c r="AW121" s="180" t="n">
        <x:f>MAX(0,AU121-AV121)</x:f>
        <x:v>0</x:v>
      </x:c>
      <x:c r="AX121" s="180" t="n">
        <x:f>BC120</x:f>
        <x:v>0</x:v>
      </x:c>
      <x:c r="AY121" s="180" t="n">
        <x:f>IF(AX121&lt;=0,0,AX121*IFERROR(INDEX(Inputs!$E$15:$E$24,MATCH(8,Inputs!$L$15:$L$24,0)),0)/12)</x:f>
        <x:v>0</x:v>
      </x:c>
      <x:c r="AZ121" s="180" t="n">
        <x:f>MIN(AX121+AY121,IF(AX121&gt;0,IFERROR(INDEX(Inputs!$H$15:$H$24,MATCH(8,Inputs!$L$15:$L$24,0)),0),0))</x:f>
        <x:v>0</x:v>
      </x:c>
      <x:c r="BA121" s="180" t="n">
        <x:f>MAX(0,AX121+AY121-AZ121)</x:f>
        <x:v>0</x:v>
      </x:c>
      <x:c r="BB121" s="180" t="n">
        <x:f>MIN(BA121,MAX(0,$G121-SUM(K121,Q121,W121,AC121,AI121,AO121,AU121)))</x:f>
        <x:v>0</x:v>
      </x:c>
      <x:c r="BC121" s="180" t="n">
        <x:f>MAX(0,BA121-BB121)</x:f>
        <x:v>0</x:v>
      </x:c>
      <x:c r="BD121" s="180" t="n">
        <x:f>BI120</x:f>
        <x:v>0</x:v>
      </x:c>
      <x:c r="BE121" s="180" t="n">
        <x:f>IF(BD121&lt;=0,0,BD121*IFERROR(INDEX(Inputs!$E$15:$E$24,MATCH(9,Inputs!$L$15:$L$24,0)),0)/12)</x:f>
        <x:v>0</x:v>
      </x:c>
      <x:c r="BF121" s="180" t="n">
        <x:f>MIN(BD121+BE121,IF(BD121&gt;0,IFERROR(INDEX(Inputs!$H$15:$H$24,MATCH(9,Inputs!$L$15:$L$24,0)),0),0))</x:f>
        <x:v>0</x:v>
      </x:c>
      <x:c r="BG121" s="180" t="n">
        <x:f>MAX(0,BD121+BE121-BF121)</x:f>
        <x:v>0</x:v>
      </x:c>
      <x:c r="BH121" s="180" t="n">
        <x:f>MIN(BG121,MAX(0,$G121-SUM(K121,Q121,W121,AC121,AI121,AO121,AU121,BA121)))</x:f>
        <x:v>0</x:v>
      </x:c>
      <x:c r="BI121" s="180" t="n">
        <x:f>MAX(0,BG121-BH121)</x:f>
        <x:v>0</x:v>
      </x:c>
      <x:c r="BJ121" s="180" t="n">
        <x:f>BO120</x:f>
        <x:v>0</x:v>
      </x:c>
      <x:c r="BK121" s="180" t="n">
        <x:f>IF(BJ121&lt;=0,0,BJ121*IFERROR(INDEX(Inputs!$E$15:$E$24,MATCH(10,Inputs!$L$15:$L$24,0)),0)/12)</x:f>
        <x:v>0</x:v>
      </x:c>
      <x:c r="BL121" s="180" t="n">
        <x:f>MIN(BJ121+BK121,IF(BJ121&gt;0,IFERROR(INDEX(Inputs!$H$15:$H$24,MATCH(10,Inputs!$L$15:$L$24,0)),0),0))</x:f>
        <x:v>0</x:v>
      </x:c>
      <x:c r="BM121" s="180" t="n">
        <x:f>MAX(0,BJ121+BK121-BL121)</x:f>
        <x:v>0</x:v>
      </x:c>
      <x:c r="BN121" s="180" t="n">
        <x:f>MIN(BM121,MAX(0,$G121-SUM(K121,Q121,W121,AC121,AI121,AO121,AU121,BA121,BG121)))</x:f>
        <x:v>0</x:v>
      </x:c>
      <x:c r="BO121" s="192" t="n">
        <x:f>MAX(0,BM121-BN121)</x:f>
        <x:v>0</x:v>
      </x:c>
    </x:row>
    <x:row r="122">
      <x:c r="A122" s="191" t="n">
        <x:f>115</x:f>
        <x:v>115</x:v>
      </x:c>
      <x:c r="B122" s="178" t="n">
        <x:f>EDATE(Inputs!$B$4,A122-1)</x:f>
        <x:v>49689</x:v>
      </x:c>
      <x:c r="C122" s="182" t="n">
        <x:f>SUM(H122,N122,T122,Z122,AF122,AL122,AR122,AX122,BD122,BJ122)</x:f>
        <x:v>0</x:v>
      </x:c>
      <x:c r="D122" s="182" t="n">
        <x:f>SUM(I122,O122,U122,AA122,AG122,AM122,AS122,AY122,BE122,BK122)</x:f>
        <x:v>0</x:v>
      </x:c>
      <x:c r="E122" s="182" t="n">
        <x:f>SUM(J122,P122,V122,AB122,AH122,AN122,AT122,AZ122,BF122,BL122)+SUM(L122,R122,X122,AD122,AJ122,AP122,AV122,BB122,BH122,BN122)</x:f>
        <x:v>0</x:v>
      </x:c>
      <x:c r="F122" s="182" t="n">
        <x:f>SUM(M122,S122,Y122,AE122,AK122,AQ122,AW122,BC122,BI122,BO122)</x:f>
        <x:v>0</x:v>
      </x:c>
      <x:c r="G122" s="182" t="n">
        <x:f>MAX(0,Inputs!$B$12-SUM(J122,P122,V122,AB122,AH122,AN122,AT122,AZ122,BF122,BL122))</x:f>
        <x:v>1150</x:v>
      </x:c>
      <x:c r="H122" s="180" t="n">
        <x:f>M121</x:f>
        <x:v>0</x:v>
      </x:c>
      <x:c r="I122" s="180" t="n">
        <x:f>IF(H122&lt;=0,0,H122*IFERROR(INDEX(Inputs!$E$15:$E$24,MATCH(1,Inputs!$L$15:$L$24,0)),0)/12)</x:f>
        <x:v>0</x:v>
      </x:c>
      <x:c r="J122" s="180" t="n">
        <x:f>MIN(H122+I122,IF(H122&gt;0,IFERROR(INDEX(Inputs!$H$15:$H$24,MATCH(1,Inputs!$L$15:$L$24,0)),0),0))</x:f>
        <x:v>0</x:v>
      </x:c>
      <x:c r="K122" s="180" t="n">
        <x:f>MAX(0,H122+I122-J122)</x:f>
        <x:v>0</x:v>
      </x:c>
      <x:c r="L122" s="180" t="n">
        <x:f>MIN(K122,MAX(0,$G122-0))</x:f>
        <x:v>0</x:v>
      </x:c>
      <x:c r="M122" s="180" t="n">
        <x:f>MAX(0,K122-L122)</x:f>
        <x:v>0</x:v>
      </x:c>
      <x:c r="N122" s="180" t="n">
        <x:f>S121</x:f>
        <x:v>0</x:v>
      </x:c>
      <x:c r="O122" s="180" t="n">
        <x:f>IF(N122&lt;=0,0,N122*IFERROR(INDEX(Inputs!$E$15:$E$24,MATCH(2,Inputs!$L$15:$L$24,0)),0)/12)</x:f>
        <x:v>0</x:v>
      </x:c>
      <x:c r="P122" s="180" t="n">
        <x:f>MIN(N122+O122,IF(N122&gt;0,IFERROR(INDEX(Inputs!$H$15:$H$24,MATCH(2,Inputs!$L$15:$L$24,0)),0),0))</x:f>
        <x:v>0</x:v>
      </x:c>
      <x:c r="Q122" s="180" t="n">
        <x:f>MAX(0,N122+O122-P122)</x:f>
        <x:v>0</x:v>
      </x:c>
      <x:c r="R122" s="180" t="n">
        <x:f>MIN(Q122,MAX(0,$G122-SUM(K122)))</x:f>
        <x:v>0</x:v>
      </x:c>
      <x:c r="S122" s="180" t="n">
        <x:f>MAX(0,Q122-R122)</x:f>
        <x:v>0</x:v>
      </x:c>
      <x:c r="T122" s="180" t="n">
        <x:f>Y121</x:f>
        <x:v>0</x:v>
      </x:c>
      <x:c r="U122" s="180" t="n">
        <x:f>IF(T122&lt;=0,0,T122*IFERROR(INDEX(Inputs!$E$15:$E$24,MATCH(3,Inputs!$L$15:$L$24,0)),0)/12)</x:f>
        <x:v>0</x:v>
      </x:c>
      <x:c r="V122" s="180" t="n">
        <x:f>MIN(T122+U122,IF(T122&gt;0,IFERROR(INDEX(Inputs!$H$15:$H$24,MATCH(3,Inputs!$L$15:$L$24,0)),0),0))</x:f>
        <x:v>0</x:v>
      </x:c>
      <x:c r="W122" s="180" t="n">
        <x:f>MAX(0,T122+U122-V122)</x:f>
        <x:v>0</x:v>
      </x:c>
      <x:c r="X122" s="180" t="n">
        <x:f>MIN(W122,MAX(0,$G122-SUM(K122,Q122)))</x:f>
        <x:v>0</x:v>
      </x:c>
      <x:c r="Y122" s="180" t="n">
        <x:f>MAX(0,W122-X122)</x:f>
        <x:v>0</x:v>
      </x:c>
      <x:c r="Z122" s="180" t="n">
        <x:f>AE121</x:f>
        <x:v>0</x:v>
      </x:c>
      <x:c r="AA122" s="180" t="n">
        <x:f>IF(Z122&lt;=0,0,Z122*IFERROR(INDEX(Inputs!$E$15:$E$24,MATCH(4,Inputs!$L$15:$L$24,0)),0)/12)</x:f>
        <x:v>0</x:v>
      </x:c>
      <x:c r="AB122" s="180" t="n">
        <x:f>MIN(Z122+AA122,IF(Z122&gt;0,IFERROR(INDEX(Inputs!$H$15:$H$24,MATCH(4,Inputs!$L$15:$L$24,0)),0),0))</x:f>
        <x:v>0</x:v>
      </x:c>
      <x:c r="AC122" s="180" t="n">
        <x:f>MAX(0,Z122+AA122-AB122)</x:f>
        <x:v>0</x:v>
      </x:c>
      <x:c r="AD122" s="180" t="n">
        <x:f>MIN(AC122,MAX(0,$G122-SUM(K122,Q122,W122)))</x:f>
        <x:v>0</x:v>
      </x:c>
      <x:c r="AE122" s="180" t="n">
        <x:f>MAX(0,AC122-AD122)</x:f>
        <x:v>0</x:v>
      </x:c>
      <x:c r="AF122" s="180" t="n">
        <x:f>AK121</x:f>
        <x:v>0</x:v>
      </x:c>
      <x:c r="AG122" s="180" t="n">
        <x:f>IF(AF122&lt;=0,0,AF122*IFERROR(INDEX(Inputs!$E$15:$E$24,MATCH(5,Inputs!$L$15:$L$24,0)),0)/12)</x:f>
        <x:v>0</x:v>
      </x:c>
      <x:c r="AH122" s="180" t="n">
        <x:f>MIN(AF122+AG122,IF(AF122&gt;0,IFERROR(INDEX(Inputs!$H$15:$H$24,MATCH(5,Inputs!$L$15:$L$24,0)),0),0))</x:f>
        <x:v>0</x:v>
      </x:c>
      <x:c r="AI122" s="180" t="n">
        <x:f>MAX(0,AF122+AG122-AH122)</x:f>
        <x:v>0</x:v>
      </x:c>
      <x:c r="AJ122" s="180" t="n">
        <x:f>MIN(AI122,MAX(0,$G122-SUM(K122,Q122,W122,AC122)))</x:f>
        <x:v>0</x:v>
      </x:c>
      <x:c r="AK122" s="180" t="n">
        <x:f>MAX(0,AI122-AJ122)</x:f>
        <x:v>0</x:v>
      </x:c>
      <x:c r="AL122" s="180" t="n">
        <x:f>AQ121</x:f>
        <x:v>0</x:v>
      </x:c>
      <x:c r="AM122" s="180" t="n">
        <x:f>IF(AL122&lt;=0,0,AL122*IFERROR(INDEX(Inputs!$E$15:$E$24,MATCH(6,Inputs!$L$15:$L$24,0)),0)/12)</x:f>
        <x:v>0</x:v>
      </x:c>
      <x:c r="AN122" s="180" t="n">
        <x:f>MIN(AL122+AM122,IF(AL122&gt;0,IFERROR(INDEX(Inputs!$H$15:$H$24,MATCH(6,Inputs!$L$15:$L$24,0)),0),0))</x:f>
        <x:v>0</x:v>
      </x:c>
      <x:c r="AO122" s="180" t="n">
        <x:f>MAX(0,AL122+AM122-AN122)</x:f>
        <x:v>0</x:v>
      </x:c>
      <x:c r="AP122" s="180" t="n">
        <x:f>MIN(AO122,MAX(0,$G122-SUM(K122,Q122,W122,AC122,AI122)))</x:f>
        <x:v>0</x:v>
      </x:c>
      <x:c r="AQ122" s="180" t="n">
        <x:f>MAX(0,AO122-AP122)</x:f>
        <x:v>0</x:v>
      </x:c>
      <x:c r="AR122" s="180" t="n">
        <x:f>AW121</x:f>
        <x:v>0</x:v>
      </x:c>
      <x:c r="AS122" s="180" t="n">
        <x:f>IF(AR122&lt;=0,0,AR122*IFERROR(INDEX(Inputs!$E$15:$E$24,MATCH(7,Inputs!$L$15:$L$24,0)),0)/12)</x:f>
        <x:v>0</x:v>
      </x:c>
      <x:c r="AT122" s="180" t="n">
        <x:f>MIN(AR122+AS122,IF(AR122&gt;0,IFERROR(INDEX(Inputs!$H$15:$H$24,MATCH(7,Inputs!$L$15:$L$24,0)),0),0))</x:f>
        <x:v>0</x:v>
      </x:c>
      <x:c r="AU122" s="180" t="n">
        <x:f>MAX(0,AR122+AS122-AT122)</x:f>
        <x:v>0</x:v>
      </x:c>
      <x:c r="AV122" s="180" t="n">
        <x:f>MIN(AU122,MAX(0,$G122-SUM(K122,Q122,W122,AC122,AI122,AO122)))</x:f>
        <x:v>0</x:v>
      </x:c>
      <x:c r="AW122" s="180" t="n">
        <x:f>MAX(0,AU122-AV122)</x:f>
        <x:v>0</x:v>
      </x:c>
      <x:c r="AX122" s="180" t="n">
        <x:f>BC121</x:f>
        <x:v>0</x:v>
      </x:c>
      <x:c r="AY122" s="180" t="n">
        <x:f>IF(AX122&lt;=0,0,AX122*IFERROR(INDEX(Inputs!$E$15:$E$24,MATCH(8,Inputs!$L$15:$L$24,0)),0)/12)</x:f>
        <x:v>0</x:v>
      </x:c>
      <x:c r="AZ122" s="180" t="n">
        <x:f>MIN(AX122+AY122,IF(AX122&gt;0,IFERROR(INDEX(Inputs!$H$15:$H$24,MATCH(8,Inputs!$L$15:$L$24,0)),0),0))</x:f>
        <x:v>0</x:v>
      </x:c>
      <x:c r="BA122" s="180" t="n">
        <x:f>MAX(0,AX122+AY122-AZ122)</x:f>
        <x:v>0</x:v>
      </x:c>
      <x:c r="BB122" s="180" t="n">
        <x:f>MIN(BA122,MAX(0,$G122-SUM(K122,Q122,W122,AC122,AI122,AO122,AU122)))</x:f>
        <x:v>0</x:v>
      </x:c>
      <x:c r="BC122" s="180" t="n">
        <x:f>MAX(0,BA122-BB122)</x:f>
        <x:v>0</x:v>
      </x:c>
      <x:c r="BD122" s="180" t="n">
        <x:f>BI121</x:f>
        <x:v>0</x:v>
      </x:c>
      <x:c r="BE122" s="180" t="n">
        <x:f>IF(BD122&lt;=0,0,BD122*IFERROR(INDEX(Inputs!$E$15:$E$24,MATCH(9,Inputs!$L$15:$L$24,0)),0)/12)</x:f>
        <x:v>0</x:v>
      </x:c>
      <x:c r="BF122" s="180" t="n">
        <x:f>MIN(BD122+BE122,IF(BD122&gt;0,IFERROR(INDEX(Inputs!$H$15:$H$24,MATCH(9,Inputs!$L$15:$L$24,0)),0),0))</x:f>
        <x:v>0</x:v>
      </x:c>
      <x:c r="BG122" s="180" t="n">
        <x:f>MAX(0,BD122+BE122-BF122)</x:f>
        <x:v>0</x:v>
      </x:c>
      <x:c r="BH122" s="180" t="n">
        <x:f>MIN(BG122,MAX(0,$G122-SUM(K122,Q122,W122,AC122,AI122,AO122,AU122,BA122)))</x:f>
        <x:v>0</x:v>
      </x:c>
      <x:c r="BI122" s="180" t="n">
        <x:f>MAX(0,BG122-BH122)</x:f>
        <x:v>0</x:v>
      </x:c>
      <x:c r="BJ122" s="180" t="n">
        <x:f>BO121</x:f>
        <x:v>0</x:v>
      </x:c>
      <x:c r="BK122" s="180" t="n">
        <x:f>IF(BJ122&lt;=0,0,BJ122*IFERROR(INDEX(Inputs!$E$15:$E$24,MATCH(10,Inputs!$L$15:$L$24,0)),0)/12)</x:f>
        <x:v>0</x:v>
      </x:c>
      <x:c r="BL122" s="180" t="n">
        <x:f>MIN(BJ122+BK122,IF(BJ122&gt;0,IFERROR(INDEX(Inputs!$H$15:$H$24,MATCH(10,Inputs!$L$15:$L$24,0)),0),0))</x:f>
        <x:v>0</x:v>
      </x:c>
      <x:c r="BM122" s="180" t="n">
        <x:f>MAX(0,BJ122+BK122-BL122)</x:f>
        <x:v>0</x:v>
      </x:c>
      <x:c r="BN122" s="180" t="n">
        <x:f>MIN(BM122,MAX(0,$G122-SUM(K122,Q122,W122,AC122,AI122,AO122,AU122,BA122,BG122)))</x:f>
        <x:v>0</x:v>
      </x:c>
      <x:c r="BO122" s="192" t="n">
        <x:f>MAX(0,BM122-BN122)</x:f>
        <x:v>0</x:v>
      </x:c>
    </x:row>
    <x:row r="123">
      <x:c r="A123" s="191" t="n">
        <x:f>116</x:f>
        <x:v>116</x:v>
      </x:c>
      <x:c r="B123" s="178" t="n">
        <x:f>EDATE(Inputs!$B$4,A123-1)</x:f>
        <x:v>49720</x:v>
      </x:c>
      <x:c r="C123" s="182" t="n">
        <x:f>SUM(H123,N123,T123,Z123,AF123,AL123,AR123,AX123,BD123,BJ123)</x:f>
        <x:v>0</x:v>
      </x:c>
      <x:c r="D123" s="182" t="n">
        <x:f>SUM(I123,O123,U123,AA123,AG123,AM123,AS123,AY123,BE123,BK123)</x:f>
        <x:v>0</x:v>
      </x:c>
      <x:c r="E123" s="182" t="n">
        <x:f>SUM(J123,P123,V123,AB123,AH123,AN123,AT123,AZ123,BF123,BL123)+SUM(L123,R123,X123,AD123,AJ123,AP123,AV123,BB123,BH123,BN123)</x:f>
        <x:v>0</x:v>
      </x:c>
      <x:c r="F123" s="182" t="n">
        <x:f>SUM(M123,S123,Y123,AE123,AK123,AQ123,AW123,BC123,BI123,BO123)</x:f>
        <x:v>0</x:v>
      </x:c>
      <x:c r="G123" s="182" t="n">
        <x:f>MAX(0,Inputs!$B$12-SUM(J123,P123,V123,AB123,AH123,AN123,AT123,AZ123,BF123,BL123))</x:f>
        <x:v>1150</x:v>
      </x:c>
      <x:c r="H123" s="180" t="n">
        <x:f>M122</x:f>
        <x:v>0</x:v>
      </x:c>
      <x:c r="I123" s="180" t="n">
        <x:f>IF(H123&lt;=0,0,H123*IFERROR(INDEX(Inputs!$E$15:$E$24,MATCH(1,Inputs!$L$15:$L$24,0)),0)/12)</x:f>
        <x:v>0</x:v>
      </x:c>
      <x:c r="J123" s="180" t="n">
        <x:f>MIN(H123+I123,IF(H123&gt;0,IFERROR(INDEX(Inputs!$H$15:$H$24,MATCH(1,Inputs!$L$15:$L$24,0)),0),0))</x:f>
        <x:v>0</x:v>
      </x:c>
      <x:c r="K123" s="180" t="n">
        <x:f>MAX(0,H123+I123-J123)</x:f>
        <x:v>0</x:v>
      </x:c>
      <x:c r="L123" s="180" t="n">
        <x:f>MIN(K123,MAX(0,$G123-0))</x:f>
        <x:v>0</x:v>
      </x:c>
      <x:c r="M123" s="180" t="n">
        <x:f>MAX(0,K123-L123)</x:f>
        <x:v>0</x:v>
      </x:c>
      <x:c r="N123" s="180" t="n">
        <x:f>S122</x:f>
        <x:v>0</x:v>
      </x:c>
      <x:c r="O123" s="180" t="n">
        <x:f>IF(N123&lt;=0,0,N123*IFERROR(INDEX(Inputs!$E$15:$E$24,MATCH(2,Inputs!$L$15:$L$24,0)),0)/12)</x:f>
        <x:v>0</x:v>
      </x:c>
      <x:c r="P123" s="180" t="n">
        <x:f>MIN(N123+O123,IF(N123&gt;0,IFERROR(INDEX(Inputs!$H$15:$H$24,MATCH(2,Inputs!$L$15:$L$24,0)),0),0))</x:f>
        <x:v>0</x:v>
      </x:c>
      <x:c r="Q123" s="180" t="n">
        <x:f>MAX(0,N123+O123-P123)</x:f>
        <x:v>0</x:v>
      </x:c>
      <x:c r="R123" s="180" t="n">
        <x:f>MIN(Q123,MAX(0,$G123-SUM(K123)))</x:f>
        <x:v>0</x:v>
      </x:c>
      <x:c r="S123" s="180" t="n">
        <x:f>MAX(0,Q123-R123)</x:f>
        <x:v>0</x:v>
      </x:c>
      <x:c r="T123" s="180" t="n">
        <x:f>Y122</x:f>
        <x:v>0</x:v>
      </x:c>
      <x:c r="U123" s="180" t="n">
        <x:f>IF(T123&lt;=0,0,T123*IFERROR(INDEX(Inputs!$E$15:$E$24,MATCH(3,Inputs!$L$15:$L$24,0)),0)/12)</x:f>
        <x:v>0</x:v>
      </x:c>
      <x:c r="V123" s="180" t="n">
        <x:f>MIN(T123+U123,IF(T123&gt;0,IFERROR(INDEX(Inputs!$H$15:$H$24,MATCH(3,Inputs!$L$15:$L$24,0)),0),0))</x:f>
        <x:v>0</x:v>
      </x:c>
      <x:c r="W123" s="180" t="n">
        <x:f>MAX(0,T123+U123-V123)</x:f>
        <x:v>0</x:v>
      </x:c>
      <x:c r="X123" s="180" t="n">
        <x:f>MIN(W123,MAX(0,$G123-SUM(K123,Q123)))</x:f>
        <x:v>0</x:v>
      </x:c>
      <x:c r="Y123" s="180" t="n">
        <x:f>MAX(0,W123-X123)</x:f>
        <x:v>0</x:v>
      </x:c>
      <x:c r="Z123" s="180" t="n">
        <x:f>AE122</x:f>
        <x:v>0</x:v>
      </x:c>
      <x:c r="AA123" s="180" t="n">
        <x:f>IF(Z123&lt;=0,0,Z123*IFERROR(INDEX(Inputs!$E$15:$E$24,MATCH(4,Inputs!$L$15:$L$24,0)),0)/12)</x:f>
        <x:v>0</x:v>
      </x:c>
      <x:c r="AB123" s="180" t="n">
        <x:f>MIN(Z123+AA123,IF(Z123&gt;0,IFERROR(INDEX(Inputs!$H$15:$H$24,MATCH(4,Inputs!$L$15:$L$24,0)),0),0))</x:f>
        <x:v>0</x:v>
      </x:c>
      <x:c r="AC123" s="180" t="n">
        <x:f>MAX(0,Z123+AA123-AB123)</x:f>
        <x:v>0</x:v>
      </x:c>
      <x:c r="AD123" s="180" t="n">
        <x:f>MIN(AC123,MAX(0,$G123-SUM(K123,Q123,W123)))</x:f>
        <x:v>0</x:v>
      </x:c>
      <x:c r="AE123" s="180" t="n">
        <x:f>MAX(0,AC123-AD123)</x:f>
        <x:v>0</x:v>
      </x:c>
      <x:c r="AF123" s="180" t="n">
        <x:f>AK122</x:f>
        <x:v>0</x:v>
      </x:c>
      <x:c r="AG123" s="180" t="n">
        <x:f>IF(AF123&lt;=0,0,AF123*IFERROR(INDEX(Inputs!$E$15:$E$24,MATCH(5,Inputs!$L$15:$L$24,0)),0)/12)</x:f>
        <x:v>0</x:v>
      </x:c>
      <x:c r="AH123" s="180" t="n">
        <x:f>MIN(AF123+AG123,IF(AF123&gt;0,IFERROR(INDEX(Inputs!$H$15:$H$24,MATCH(5,Inputs!$L$15:$L$24,0)),0),0))</x:f>
        <x:v>0</x:v>
      </x:c>
      <x:c r="AI123" s="180" t="n">
        <x:f>MAX(0,AF123+AG123-AH123)</x:f>
        <x:v>0</x:v>
      </x:c>
      <x:c r="AJ123" s="180" t="n">
        <x:f>MIN(AI123,MAX(0,$G123-SUM(K123,Q123,W123,AC123)))</x:f>
        <x:v>0</x:v>
      </x:c>
      <x:c r="AK123" s="180" t="n">
        <x:f>MAX(0,AI123-AJ123)</x:f>
        <x:v>0</x:v>
      </x:c>
      <x:c r="AL123" s="180" t="n">
        <x:f>AQ122</x:f>
        <x:v>0</x:v>
      </x:c>
      <x:c r="AM123" s="180" t="n">
        <x:f>IF(AL123&lt;=0,0,AL123*IFERROR(INDEX(Inputs!$E$15:$E$24,MATCH(6,Inputs!$L$15:$L$24,0)),0)/12)</x:f>
        <x:v>0</x:v>
      </x:c>
      <x:c r="AN123" s="180" t="n">
        <x:f>MIN(AL123+AM123,IF(AL123&gt;0,IFERROR(INDEX(Inputs!$H$15:$H$24,MATCH(6,Inputs!$L$15:$L$24,0)),0),0))</x:f>
        <x:v>0</x:v>
      </x:c>
      <x:c r="AO123" s="180" t="n">
        <x:f>MAX(0,AL123+AM123-AN123)</x:f>
        <x:v>0</x:v>
      </x:c>
      <x:c r="AP123" s="180" t="n">
        <x:f>MIN(AO123,MAX(0,$G123-SUM(K123,Q123,W123,AC123,AI123)))</x:f>
        <x:v>0</x:v>
      </x:c>
      <x:c r="AQ123" s="180" t="n">
        <x:f>MAX(0,AO123-AP123)</x:f>
        <x:v>0</x:v>
      </x:c>
      <x:c r="AR123" s="180" t="n">
        <x:f>AW122</x:f>
        <x:v>0</x:v>
      </x:c>
      <x:c r="AS123" s="180" t="n">
        <x:f>IF(AR123&lt;=0,0,AR123*IFERROR(INDEX(Inputs!$E$15:$E$24,MATCH(7,Inputs!$L$15:$L$24,0)),0)/12)</x:f>
        <x:v>0</x:v>
      </x:c>
      <x:c r="AT123" s="180" t="n">
        <x:f>MIN(AR123+AS123,IF(AR123&gt;0,IFERROR(INDEX(Inputs!$H$15:$H$24,MATCH(7,Inputs!$L$15:$L$24,0)),0),0))</x:f>
        <x:v>0</x:v>
      </x:c>
      <x:c r="AU123" s="180" t="n">
        <x:f>MAX(0,AR123+AS123-AT123)</x:f>
        <x:v>0</x:v>
      </x:c>
      <x:c r="AV123" s="180" t="n">
        <x:f>MIN(AU123,MAX(0,$G123-SUM(K123,Q123,W123,AC123,AI123,AO123)))</x:f>
        <x:v>0</x:v>
      </x:c>
      <x:c r="AW123" s="180" t="n">
        <x:f>MAX(0,AU123-AV123)</x:f>
        <x:v>0</x:v>
      </x:c>
      <x:c r="AX123" s="180" t="n">
        <x:f>BC122</x:f>
        <x:v>0</x:v>
      </x:c>
      <x:c r="AY123" s="180" t="n">
        <x:f>IF(AX123&lt;=0,0,AX123*IFERROR(INDEX(Inputs!$E$15:$E$24,MATCH(8,Inputs!$L$15:$L$24,0)),0)/12)</x:f>
        <x:v>0</x:v>
      </x:c>
      <x:c r="AZ123" s="180" t="n">
        <x:f>MIN(AX123+AY123,IF(AX123&gt;0,IFERROR(INDEX(Inputs!$H$15:$H$24,MATCH(8,Inputs!$L$15:$L$24,0)),0),0))</x:f>
        <x:v>0</x:v>
      </x:c>
      <x:c r="BA123" s="180" t="n">
        <x:f>MAX(0,AX123+AY123-AZ123)</x:f>
        <x:v>0</x:v>
      </x:c>
      <x:c r="BB123" s="180" t="n">
        <x:f>MIN(BA123,MAX(0,$G123-SUM(K123,Q123,W123,AC123,AI123,AO123,AU123)))</x:f>
        <x:v>0</x:v>
      </x:c>
      <x:c r="BC123" s="180" t="n">
        <x:f>MAX(0,BA123-BB123)</x:f>
        <x:v>0</x:v>
      </x:c>
      <x:c r="BD123" s="180" t="n">
        <x:f>BI122</x:f>
        <x:v>0</x:v>
      </x:c>
      <x:c r="BE123" s="180" t="n">
        <x:f>IF(BD123&lt;=0,0,BD123*IFERROR(INDEX(Inputs!$E$15:$E$24,MATCH(9,Inputs!$L$15:$L$24,0)),0)/12)</x:f>
        <x:v>0</x:v>
      </x:c>
      <x:c r="BF123" s="180" t="n">
        <x:f>MIN(BD123+BE123,IF(BD123&gt;0,IFERROR(INDEX(Inputs!$H$15:$H$24,MATCH(9,Inputs!$L$15:$L$24,0)),0),0))</x:f>
        <x:v>0</x:v>
      </x:c>
      <x:c r="BG123" s="180" t="n">
        <x:f>MAX(0,BD123+BE123-BF123)</x:f>
        <x:v>0</x:v>
      </x:c>
      <x:c r="BH123" s="180" t="n">
        <x:f>MIN(BG123,MAX(0,$G123-SUM(K123,Q123,W123,AC123,AI123,AO123,AU123,BA123)))</x:f>
        <x:v>0</x:v>
      </x:c>
      <x:c r="BI123" s="180" t="n">
        <x:f>MAX(0,BG123-BH123)</x:f>
        <x:v>0</x:v>
      </x:c>
      <x:c r="BJ123" s="180" t="n">
        <x:f>BO122</x:f>
        <x:v>0</x:v>
      </x:c>
      <x:c r="BK123" s="180" t="n">
        <x:f>IF(BJ123&lt;=0,0,BJ123*IFERROR(INDEX(Inputs!$E$15:$E$24,MATCH(10,Inputs!$L$15:$L$24,0)),0)/12)</x:f>
        <x:v>0</x:v>
      </x:c>
      <x:c r="BL123" s="180" t="n">
        <x:f>MIN(BJ123+BK123,IF(BJ123&gt;0,IFERROR(INDEX(Inputs!$H$15:$H$24,MATCH(10,Inputs!$L$15:$L$24,0)),0),0))</x:f>
        <x:v>0</x:v>
      </x:c>
      <x:c r="BM123" s="180" t="n">
        <x:f>MAX(0,BJ123+BK123-BL123)</x:f>
        <x:v>0</x:v>
      </x:c>
      <x:c r="BN123" s="180" t="n">
        <x:f>MIN(BM123,MAX(0,$G123-SUM(K123,Q123,W123,AC123,AI123,AO123,AU123,BA123,BG123)))</x:f>
        <x:v>0</x:v>
      </x:c>
      <x:c r="BO123" s="192" t="n">
        <x:f>MAX(0,BM123-BN123)</x:f>
        <x:v>0</x:v>
      </x:c>
    </x:row>
    <x:row r="124">
      <x:c r="A124" s="191" t="n">
        <x:f>117</x:f>
        <x:v>117</x:v>
      </x:c>
      <x:c r="B124" s="178" t="n">
        <x:f>EDATE(Inputs!$B$4,A124-1)</x:f>
        <x:v>49749</x:v>
      </x:c>
      <x:c r="C124" s="182" t="n">
        <x:f>SUM(H124,N124,T124,Z124,AF124,AL124,AR124,AX124,BD124,BJ124)</x:f>
        <x:v>0</x:v>
      </x:c>
      <x:c r="D124" s="182" t="n">
        <x:f>SUM(I124,O124,U124,AA124,AG124,AM124,AS124,AY124,BE124,BK124)</x:f>
        <x:v>0</x:v>
      </x:c>
      <x:c r="E124" s="182" t="n">
        <x:f>SUM(J124,P124,V124,AB124,AH124,AN124,AT124,AZ124,BF124,BL124)+SUM(L124,R124,X124,AD124,AJ124,AP124,AV124,BB124,BH124,BN124)</x:f>
        <x:v>0</x:v>
      </x:c>
      <x:c r="F124" s="182" t="n">
        <x:f>SUM(M124,S124,Y124,AE124,AK124,AQ124,AW124,BC124,BI124,BO124)</x:f>
        <x:v>0</x:v>
      </x:c>
      <x:c r="G124" s="182" t="n">
        <x:f>MAX(0,Inputs!$B$12-SUM(J124,P124,V124,AB124,AH124,AN124,AT124,AZ124,BF124,BL124))</x:f>
        <x:v>1150</x:v>
      </x:c>
      <x:c r="H124" s="180" t="n">
        <x:f>M123</x:f>
        <x:v>0</x:v>
      </x:c>
      <x:c r="I124" s="180" t="n">
        <x:f>IF(H124&lt;=0,0,H124*IFERROR(INDEX(Inputs!$E$15:$E$24,MATCH(1,Inputs!$L$15:$L$24,0)),0)/12)</x:f>
        <x:v>0</x:v>
      </x:c>
      <x:c r="J124" s="180" t="n">
        <x:f>MIN(H124+I124,IF(H124&gt;0,IFERROR(INDEX(Inputs!$H$15:$H$24,MATCH(1,Inputs!$L$15:$L$24,0)),0),0))</x:f>
        <x:v>0</x:v>
      </x:c>
      <x:c r="K124" s="180" t="n">
        <x:f>MAX(0,H124+I124-J124)</x:f>
        <x:v>0</x:v>
      </x:c>
      <x:c r="L124" s="180" t="n">
        <x:f>MIN(K124,MAX(0,$G124-0))</x:f>
        <x:v>0</x:v>
      </x:c>
      <x:c r="M124" s="180" t="n">
        <x:f>MAX(0,K124-L124)</x:f>
        <x:v>0</x:v>
      </x:c>
      <x:c r="N124" s="180" t="n">
        <x:f>S123</x:f>
        <x:v>0</x:v>
      </x:c>
      <x:c r="O124" s="180" t="n">
        <x:f>IF(N124&lt;=0,0,N124*IFERROR(INDEX(Inputs!$E$15:$E$24,MATCH(2,Inputs!$L$15:$L$24,0)),0)/12)</x:f>
        <x:v>0</x:v>
      </x:c>
      <x:c r="P124" s="180" t="n">
        <x:f>MIN(N124+O124,IF(N124&gt;0,IFERROR(INDEX(Inputs!$H$15:$H$24,MATCH(2,Inputs!$L$15:$L$24,0)),0),0))</x:f>
        <x:v>0</x:v>
      </x:c>
      <x:c r="Q124" s="180" t="n">
        <x:f>MAX(0,N124+O124-P124)</x:f>
        <x:v>0</x:v>
      </x:c>
      <x:c r="R124" s="180" t="n">
        <x:f>MIN(Q124,MAX(0,$G124-SUM(K124)))</x:f>
        <x:v>0</x:v>
      </x:c>
      <x:c r="S124" s="180" t="n">
        <x:f>MAX(0,Q124-R124)</x:f>
        <x:v>0</x:v>
      </x:c>
      <x:c r="T124" s="180" t="n">
        <x:f>Y123</x:f>
        <x:v>0</x:v>
      </x:c>
      <x:c r="U124" s="180" t="n">
        <x:f>IF(T124&lt;=0,0,T124*IFERROR(INDEX(Inputs!$E$15:$E$24,MATCH(3,Inputs!$L$15:$L$24,0)),0)/12)</x:f>
        <x:v>0</x:v>
      </x:c>
      <x:c r="V124" s="180" t="n">
        <x:f>MIN(T124+U124,IF(T124&gt;0,IFERROR(INDEX(Inputs!$H$15:$H$24,MATCH(3,Inputs!$L$15:$L$24,0)),0),0))</x:f>
        <x:v>0</x:v>
      </x:c>
      <x:c r="W124" s="180" t="n">
        <x:f>MAX(0,T124+U124-V124)</x:f>
        <x:v>0</x:v>
      </x:c>
      <x:c r="X124" s="180" t="n">
        <x:f>MIN(W124,MAX(0,$G124-SUM(K124,Q124)))</x:f>
        <x:v>0</x:v>
      </x:c>
      <x:c r="Y124" s="180" t="n">
        <x:f>MAX(0,W124-X124)</x:f>
        <x:v>0</x:v>
      </x:c>
      <x:c r="Z124" s="180" t="n">
        <x:f>AE123</x:f>
        <x:v>0</x:v>
      </x:c>
      <x:c r="AA124" s="180" t="n">
        <x:f>IF(Z124&lt;=0,0,Z124*IFERROR(INDEX(Inputs!$E$15:$E$24,MATCH(4,Inputs!$L$15:$L$24,0)),0)/12)</x:f>
        <x:v>0</x:v>
      </x:c>
      <x:c r="AB124" s="180" t="n">
        <x:f>MIN(Z124+AA124,IF(Z124&gt;0,IFERROR(INDEX(Inputs!$H$15:$H$24,MATCH(4,Inputs!$L$15:$L$24,0)),0),0))</x:f>
        <x:v>0</x:v>
      </x:c>
      <x:c r="AC124" s="180" t="n">
        <x:f>MAX(0,Z124+AA124-AB124)</x:f>
        <x:v>0</x:v>
      </x:c>
      <x:c r="AD124" s="180" t="n">
        <x:f>MIN(AC124,MAX(0,$G124-SUM(K124,Q124,W124)))</x:f>
        <x:v>0</x:v>
      </x:c>
      <x:c r="AE124" s="180" t="n">
        <x:f>MAX(0,AC124-AD124)</x:f>
        <x:v>0</x:v>
      </x:c>
      <x:c r="AF124" s="180" t="n">
        <x:f>AK123</x:f>
        <x:v>0</x:v>
      </x:c>
      <x:c r="AG124" s="180" t="n">
        <x:f>IF(AF124&lt;=0,0,AF124*IFERROR(INDEX(Inputs!$E$15:$E$24,MATCH(5,Inputs!$L$15:$L$24,0)),0)/12)</x:f>
        <x:v>0</x:v>
      </x:c>
      <x:c r="AH124" s="180" t="n">
        <x:f>MIN(AF124+AG124,IF(AF124&gt;0,IFERROR(INDEX(Inputs!$H$15:$H$24,MATCH(5,Inputs!$L$15:$L$24,0)),0),0))</x:f>
        <x:v>0</x:v>
      </x:c>
      <x:c r="AI124" s="180" t="n">
        <x:f>MAX(0,AF124+AG124-AH124)</x:f>
        <x:v>0</x:v>
      </x:c>
      <x:c r="AJ124" s="180" t="n">
        <x:f>MIN(AI124,MAX(0,$G124-SUM(K124,Q124,W124,AC124)))</x:f>
        <x:v>0</x:v>
      </x:c>
      <x:c r="AK124" s="180" t="n">
        <x:f>MAX(0,AI124-AJ124)</x:f>
        <x:v>0</x:v>
      </x:c>
      <x:c r="AL124" s="180" t="n">
        <x:f>AQ123</x:f>
        <x:v>0</x:v>
      </x:c>
      <x:c r="AM124" s="180" t="n">
        <x:f>IF(AL124&lt;=0,0,AL124*IFERROR(INDEX(Inputs!$E$15:$E$24,MATCH(6,Inputs!$L$15:$L$24,0)),0)/12)</x:f>
        <x:v>0</x:v>
      </x:c>
      <x:c r="AN124" s="180" t="n">
        <x:f>MIN(AL124+AM124,IF(AL124&gt;0,IFERROR(INDEX(Inputs!$H$15:$H$24,MATCH(6,Inputs!$L$15:$L$24,0)),0),0))</x:f>
        <x:v>0</x:v>
      </x:c>
      <x:c r="AO124" s="180" t="n">
        <x:f>MAX(0,AL124+AM124-AN124)</x:f>
        <x:v>0</x:v>
      </x:c>
      <x:c r="AP124" s="180" t="n">
        <x:f>MIN(AO124,MAX(0,$G124-SUM(K124,Q124,W124,AC124,AI124)))</x:f>
        <x:v>0</x:v>
      </x:c>
      <x:c r="AQ124" s="180" t="n">
        <x:f>MAX(0,AO124-AP124)</x:f>
        <x:v>0</x:v>
      </x:c>
      <x:c r="AR124" s="180" t="n">
        <x:f>AW123</x:f>
        <x:v>0</x:v>
      </x:c>
      <x:c r="AS124" s="180" t="n">
        <x:f>IF(AR124&lt;=0,0,AR124*IFERROR(INDEX(Inputs!$E$15:$E$24,MATCH(7,Inputs!$L$15:$L$24,0)),0)/12)</x:f>
        <x:v>0</x:v>
      </x:c>
      <x:c r="AT124" s="180" t="n">
        <x:f>MIN(AR124+AS124,IF(AR124&gt;0,IFERROR(INDEX(Inputs!$H$15:$H$24,MATCH(7,Inputs!$L$15:$L$24,0)),0),0))</x:f>
        <x:v>0</x:v>
      </x:c>
      <x:c r="AU124" s="180" t="n">
        <x:f>MAX(0,AR124+AS124-AT124)</x:f>
        <x:v>0</x:v>
      </x:c>
      <x:c r="AV124" s="180" t="n">
        <x:f>MIN(AU124,MAX(0,$G124-SUM(K124,Q124,W124,AC124,AI124,AO124)))</x:f>
        <x:v>0</x:v>
      </x:c>
      <x:c r="AW124" s="180" t="n">
        <x:f>MAX(0,AU124-AV124)</x:f>
        <x:v>0</x:v>
      </x:c>
      <x:c r="AX124" s="180" t="n">
        <x:f>BC123</x:f>
        <x:v>0</x:v>
      </x:c>
      <x:c r="AY124" s="180" t="n">
        <x:f>IF(AX124&lt;=0,0,AX124*IFERROR(INDEX(Inputs!$E$15:$E$24,MATCH(8,Inputs!$L$15:$L$24,0)),0)/12)</x:f>
        <x:v>0</x:v>
      </x:c>
      <x:c r="AZ124" s="180" t="n">
        <x:f>MIN(AX124+AY124,IF(AX124&gt;0,IFERROR(INDEX(Inputs!$H$15:$H$24,MATCH(8,Inputs!$L$15:$L$24,0)),0),0))</x:f>
        <x:v>0</x:v>
      </x:c>
      <x:c r="BA124" s="180" t="n">
        <x:f>MAX(0,AX124+AY124-AZ124)</x:f>
        <x:v>0</x:v>
      </x:c>
      <x:c r="BB124" s="180" t="n">
        <x:f>MIN(BA124,MAX(0,$G124-SUM(K124,Q124,W124,AC124,AI124,AO124,AU124)))</x:f>
        <x:v>0</x:v>
      </x:c>
      <x:c r="BC124" s="180" t="n">
        <x:f>MAX(0,BA124-BB124)</x:f>
        <x:v>0</x:v>
      </x:c>
      <x:c r="BD124" s="180" t="n">
        <x:f>BI123</x:f>
        <x:v>0</x:v>
      </x:c>
      <x:c r="BE124" s="180" t="n">
        <x:f>IF(BD124&lt;=0,0,BD124*IFERROR(INDEX(Inputs!$E$15:$E$24,MATCH(9,Inputs!$L$15:$L$24,0)),0)/12)</x:f>
        <x:v>0</x:v>
      </x:c>
      <x:c r="BF124" s="180" t="n">
        <x:f>MIN(BD124+BE124,IF(BD124&gt;0,IFERROR(INDEX(Inputs!$H$15:$H$24,MATCH(9,Inputs!$L$15:$L$24,0)),0),0))</x:f>
        <x:v>0</x:v>
      </x:c>
      <x:c r="BG124" s="180" t="n">
        <x:f>MAX(0,BD124+BE124-BF124)</x:f>
        <x:v>0</x:v>
      </x:c>
      <x:c r="BH124" s="180" t="n">
        <x:f>MIN(BG124,MAX(0,$G124-SUM(K124,Q124,W124,AC124,AI124,AO124,AU124,BA124)))</x:f>
        <x:v>0</x:v>
      </x:c>
      <x:c r="BI124" s="180" t="n">
        <x:f>MAX(0,BG124-BH124)</x:f>
        <x:v>0</x:v>
      </x:c>
      <x:c r="BJ124" s="180" t="n">
        <x:f>BO123</x:f>
        <x:v>0</x:v>
      </x:c>
      <x:c r="BK124" s="180" t="n">
        <x:f>IF(BJ124&lt;=0,0,BJ124*IFERROR(INDEX(Inputs!$E$15:$E$24,MATCH(10,Inputs!$L$15:$L$24,0)),0)/12)</x:f>
        <x:v>0</x:v>
      </x:c>
      <x:c r="BL124" s="180" t="n">
        <x:f>MIN(BJ124+BK124,IF(BJ124&gt;0,IFERROR(INDEX(Inputs!$H$15:$H$24,MATCH(10,Inputs!$L$15:$L$24,0)),0),0))</x:f>
        <x:v>0</x:v>
      </x:c>
      <x:c r="BM124" s="180" t="n">
        <x:f>MAX(0,BJ124+BK124-BL124)</x:f>
        <x:v>0</x:v>
      </x:c>
      <x:c r="BN124" s="180" t="n">
        <x:f>MIN(BM124,MAX(0,$G124-SUM(K124,Q124,W124,AC124,AI124,AO124,AU124,BA124,BG124)))</x:f>
        <x:v>0</x:v>
      </x:c>
      <x:c r="BO124" s="192" t="n">
        <x:f>MAX(0,BM124-BN124)</x:f>
        <x:v>0</x:v>
      </x:c>
    </x:row>
    <x:row r="125">
      <x:c r="A125" s="191" t="n">
        <x:f>118</x:f>
        <x:v>118</x:v>
      </x:c>
      <x:c r="B125" s="178" t="n">
        <x:f>EDATE(Inputs!$B$4,A125-1)</x:f>
        <x:v>49780</x:v>
      </x:c>
      <x:c r="C125" s="182" t="n">
        <x:f>SUM(H125,N125,T125,Z125,AF125,AL125,AR125,AX125,BD125,BJ125)</x:f>
        <x:v>0</x:v>
      </x:c>
      <x:c r="D125" s="182" t="n">
        <x:f>SUM(I125,O125,U125,AA125,AG125,AM125,AS125,AY125,BE125,BK125)</x:f>
        <x:v>0</x:v>
      </x:c>
      <x:c r="E125" s="182" t="n">
        <x:f>SUM(J125,P125,V125,AB125,AH125,AN125,AT125,AZ125,BF125,BL125)+SUM(L125,R125,X125,AD125,AJ125,AP125,AV125,BB125,BH125,BN125)</x:f>
        <x:v>0</x:v>
      </x:c>
      <x:c r="F125" s="182" t="n">
        <x:f>SUM(M125,S125,Y125,AE125,AK125,AQ125,AW125,BC125,BI125,BO125)</x:f>
        <x:v>0</x:v>
      </x:c>
      <x:c r="G125" s="182" t="n">
        <x:f>MAX(0,Inputs!$B$12-SUM(J125,P125,V125,AB125,AH125,AN125,AT125,AZ125,BF125,BL125))</x:f>
        <x:v>1150</x:v>
      </x:c>
      <x:c r="H125" s="180" t="n">
        <x:f>M124</x:f>
        <x:v>0</x:v>
      </x:c>
      <x:c r="I125" s="180" t="n">
        <x:f>IF(H125&lt;=0,0,H125*IFERROR(INDEX(Inputs!$E$15:$E$24,MATCH(1,Inputs!$L$15:$L$24,0)),0)/12)</x:f>
        <x:v>0</x:v>
      </x:c>
      <x:c r="J125" s="180" t="n">
        <x:f>MIN(H125+I125,IF(H125&gt;0,IFERROR(INDEX(Inputs!$H$15:$H$24,MATCH(1,Inputs!$L$15:$L$24,0)),0),0))</x:f>
        <x:v>0</x:v>
      </x:c>
      <x:c r="K125" s="180" t="n">
        <x:f>MAX(0,H125+I125-J125)</x:f>
        <x:v>0</x:v>
      </x:c>
      <x:c r="L125" s="180" t="n">
        <x:f>MIN(K125,MAX(0,$G125-0))</x:f>
        <x:v>0</x:v>
      </x:c>
      <x:c r="M125" s="180" t="n">
        <x:f>MAX(0,K125-L125)</x:f>
        <x:v>0</x:v>
      </x:c>
      <x:c r="N125" s="180" t="n">
        <x:f>S124</x:f>
        <x:v>0</x:v>
      </x:c>
      <x:c r="O125" s="180" t="n">
        <x:f>IF(N125&lt;=0,0,N125*IFERROR(INDEX(Inputs!$E$15:$E$24,MATCH(2,Inputs!$L$15:$L$24,0)),0)/12)</x:f>
        <x:v>0</x:v>
      </x:c>
      <x:c r="P125" s="180" t="n">
        <x:f>MIN(N125+O125,IF(N125&gt;0,IFERROR(INDEX(Inputs!$H$15:$H$24,MATCH(2,Inputs!$L$15:$L$24,0)),0),0))</x:f>
        <x:v>0</x:v>
      </x:c>
      <x:c r="Q125" s="180" t="n">
        <x:f>MAX(0,N125+O125-P125)</x:f>
        <x:v>0</x:v>
      </x:c>
      <x:c r="R125" s="180" t="n">
        <x:f>MIN(Q125,MAX(0,$G125-SUM(K125)))</x:f>
        <x:v>0</x:v>
      </x:c>
      <x:c r="S125" s="180" t="n">
        <x:f>MAX(0,Q125-R125)</x:f>
        <x:v>0</x:v>
      </x:c>
      <x:c r="T125" s="180" t="n">
        <x:f>Y124</x:f>
        <x:v>0</x:v>
      </x:c>
      <x:c r="U125" s="180" t="n">
        <x:f>IF(T125&lt;=0,0,T125*IFERROR(INDEX(Inputs!$E$15:$E$24,MATCH(3,Inputs!$L$15:$L$24,0)),0)/12)</x:f>
        <x:v>0</x:v>
      </x:c>
      <x:c r="V125" s="180" t="n">
        <x:f>MIN(T125+U125,IF(T125&gt;0,IFERROR(INDEX(Inputs!$H$15:$H$24,MATCH(3,Inputs!$L$15:$L$24,0)),0),0))</x:f>
        <x:v>0</x:v>
      </x:c>
      <x:c r="W125" s="180" t="n">
        <x:f>MAX(0,T125+U125-V125)</x:f>
        <x:v>0</x:v>
      </x:c>
      <x:c r="X125" s="180" t="n">
        <x:f>MIN(W125,MAX(0,$G125-SUM(K125,Q125)))</x:f>
        <x:v>0</x:v>
      </x:c>
      <x:c r="Y125" s="180" t="n">
        <x:f>MAX(0,W125-X125)</x:f>
        <x:v>0</x:v>
      </x:c>
      <x:c r="Z125" s="180" t="n">
        <x:f>AE124</x:f>
        <x:v>0</x:v>
      </x:c>
      <x:c r="AA125" s="180" t="n">
        <x:f>IF(Z125&lt;=0,0,Z125*IFERROR(INDEX(Inputs!$E$15:$E$24,MATCH(4,Inputs!$L$15:$L$24,0)),0)/12)</x:f>
        <x:v>0</x:v>
      </x:c>
      <x:c r="AB125" s="180" t="n">
        <x:f>MIN(Z125+AA125,IF(Z125&gt;0,IFERROR(INDEX(Inputs!$H$15:$H$24,MATCH(4,Inputs!$L$15:$L$24,0)),0),0))</x:f>
        <x:v>0</x:v>
      </x:c>
      <x:c r="AC125" s="180" t="n">
        <x:f>MAX(0,Z125+AA125-AB125)</x:f>
        <x:v>0</x:v>
      </x:c>
      <x:c r="AD125" s="180" t="n">
        <x:f>MIN(AC125,MAX(0,$G125-SUM(K125,Q125,W125)))</x:f>
        <x:v>0</x:v>
      </x:c>
      <x:c r="AE125" s="180" t="n">
        <x:f>MAX(0,AC125-AD125)</x:f>
        <x:v>0</x:v>
      </x:c>
      <x:c r="AF125" s="180" t="n">
        <x:f>AK124</x:f>
        <x:v>0</x:v>
      </x:c>
      <x:c r="AG125" s="180" t="n">
        <x:f>IF(AF125&lt;=0,0,AF125*IFERROR(INDEX(Inputs!$E$15:$E$24,MATCH(5,Inputs!$L$15:$L$24,0)),0)/12)</x:f>
        <x:v>0</x:v>
      </x:c>
      <x:c r="AH125" s="180" t="n">
        <x:f>MIN(AF125+AG125,IF(AF125&gt;0,IFERROR(INDEX(Inputs!$H$15:$H$24,MATCH(5,Inputs!$L$15:$L$24,0)),0),0))</x:f>
        <x:v>0</x:v>
      </x:c>
      <x:c r="AI125" s="180" t="n">
        <x:f>MAX(0,AF125+AG125-AH125)</x:f>
        <x:v>0</x:v>
      </x:c>
      <x:c r="AJ125" s="180" t="n">
        <x:f>MIN(AI125,MAX(0,$G125-SUM(K125,Q125,W125,AC125)))</x:f>
        <x:v>0</x:v>
      </x:c>
      <x:c r="AK125" s="180" t="n">
        <x:f>MAX(0,AI125-AJ125)</x:f>
        <x:v>0</x:v>
      </x:c>
      <x:c r="AL125" s="180" t="n">
        <x:f>AQ124</x:f>
        <x:v>0</x:v>
      </x:c>
      <x:c r="AM125" s="180" t="n">
        <x:f>IF(AL125&lt;=0,0,AL125*IFERROR(INDEX(Inputs!$E$15:$E$24,MATCH(6,Inputs!$L$15:$L$24,0)),0)/12)</x:f>
        <x:v>0</x:v>
      </x:c>
      <x:c r="AN125" s="180" t="n">
        <x:f>MIN(AL125+AM125,IF(AL125&gt;0,IFERROR(INDEX(Inputs!$H$15:$H$24,MATCH(6,Inputs!$L$15:$L$24,0)),0),0))</x:f>
        <x:v>0</x:v>
      </x:c>
      <x:c r="AO125" s="180" t="n">
        <x:f>MAX(0,AL125+AM125-AN125)</x:f>
        <x:v>0</x:v>
      </x:c>
      <x:c r="AP125" s="180" t="n">
        <x:f>MIN(AO125,MAX(0,$G125-SUM(K125,Q125,W125,AC125,AI125)))</x:f>
        <x:v>0</x:v>
      </x:c>
      <x:c r="AQ125" s="180" t="n">
        <x:f>MAX(0,AO125-AP125)</x:f>
        <x:v>0</x:v>
      </x:c>
      <x:c r="AR125" s="180" t="n">
        <x:f>AW124</x:f>
        <x:v>0</x:v>
      </x:c>
      <x:c r="AS125" s="180" t="n">
        <x:f>IF(AR125&lt;=0,0,AR125*IFERROR(INDEX(Inputs!$E$15:$E$24,MATCH(7,Inputs!$L$15:$L$24,0)),0)/12)</x:f>
        <x:v>0</x:v>
      </x:c>
      <x:c r="AT125" s="180" t="n">
        <x:f>MIN(AR125+AS125,IF(AR125&gt;0,IFERROR(INDEX(Inputs!$H$15:$H$24,MATCH(7,Inputs!$L$15:$L$24,0)),0),0))</x:f>
        <x:v>0</x:v>
      </x:c>
      <x:c r="AU125" s="180" t="n">
        <x:f>MAX(0,AR125+AS125-AT125)</x:f>
        <x:v>0</x:v>
      </x:c>
      <x:c r="AV125" s="180" t="n">
        <x:f>MIN(AU125,MAX(0,$G125-SUM(K125,Q125,W125,AC125,AI125,AO125)))</x:f>
        <x:v>0</x:v>
      </x:c>
      <x:c r="AW125" s="180" t="n">
        <x:f>MAX(0,AU125-AV125)</x:f>
        <x:v>0</x:v>
      </x:c>
      <x:c r="AX125" s="180" t="n">
        <x:f>BC124</x:f>
        <x:v>0</x:v>
      </x:c>
      <x:c r="AY125" s="180" t="n">
        <x:f>IF(AX125&lt;=0,0,AX125*IFERROR(INDEX(Inputs!$E$15:$E$24,MATCH(8,Inputs!$L$15:$L$24,0)),0)/12)</x:f>
        <x:v>0</x:v>
      </x:c>
      <x:c r="AZ125" s="180" t="n">
        <x:f>MIN(AX125+AY125,IF(AX125&gt;0,IFERROR(INDEX(Inputs!$H$15:$H$24,MATCH(8,Inputs!$L$15:$L$24,0)),0),0))</x:f>
        <x:v>0</x:v>
      </x:c>
      <x:c r="BA125" s="180" t="n">
        <x:f>MAX(0,AX125+AY125-AZ125)</x:f>
        <x:v>0</x:v>
      </x:c>
      <x:c r="BB125" s="180" t="n">
        <x:f>MIN(BA125,MAX(0,$G125-SUM(K125,Q125,W125,AC125,AI125,AO125,AU125)))</x:f>
        <x:v>0</x:v>
      </x:c>
      <x:c r="BC125" s="180" t="n">
        <x:f>MAX(0,BA125-BB125)</x:f>
        <x:v>0</x:v>
      </x:c>
      <x:c r="BD125" s="180" t="n">
        <x:f>BI124</x:f>
        <x:v>0</x:v>
      </x:c>
      <x:c r="BE125" s="180" t="n">
        <x:f>IF(BD125&lt;=0,0,BD125*IFERROR(INDEX(Inputs!$E$15:$E$24,MATCH(9,Inputs!$L$15:$L$24,0)),0)/12)</x:f>
        <x:v>0</x:v>
      </x:c>
      <x:c r="BF125" s="180" t="n">
        <x:f>MIN(BD125+BE125,IF(BD125&gt;0,IFERROR(INDEX(Inputs!$H$15:$H$24,MATCH(9,Inputs!$L$15:$L$24,0)),0),0))</x:f>
        <x:v>0</x:v>
      </x:c>
      <x:c r="BG125" s="180" t="n">
        <x:f>MAX(0,BD125+BE125-BF125)</x:f>
        <x:v>0</x:v>
      </x:c>
      <x:c r="BH125" s="180" t="n">
        <x:f>MIN(BG125,MAX(0,$G125-SUM(K125,Q125,W125,AC125,AI125,AO125,AU125,BA125)))</x:f>
        <x:v>0</x:v>
      </x:c>
      <x:c r="BI125" s="180" t="n">
        <x:f>MAX(0,BG125-BH125)</x:f>
        <x:v>0</x:v>
      </x:c>
      <x:c r="BJ125" s="180" t="n">
        <x:f>BO124</x:f>
        <x:v>0</x:v>
      </x:c>
      <x:c r="BK125" s="180" t="n">
        <x:f>IF(BJ125&lt;=0,0,BJ125*IFERROR(INDEX(Inputs!$E$15:$E$24,MATCH(10,Inputs!$L$15:$L$24,0)),0)/12)</x:f>
        <x:v>0</x:v>
      </x:c>
      <x:c r="BL125" s="180" t="n">
        <x:f>MIN(BJ125+BK125,IF(BJ125&gt;0,IFERROR(INDEX(Inputs!$H$15:$H$24,MATCH(10,Inputs!$L$15:$L$24,0)),0),0))</x:f>
        <x:v>0</x:v>
      </x:c>
      <x:c r="BM125" s="180" t="n">
        <x:f>MAX(0,BJ125+BK125-BL125)</x:f>
        <x:v>0</x:v>
      </x:c>
      <x:c r="BN125" s="180" t="n">
        <x:f>MIN(BM125,MAX(0,$G125-SUM(K125,Q125,W125,AC125,AI125,AO125,AU125,BA125,BG125)))</x:f>
        <x:v>0</x:v>
      </x:c>
      <x:c r="BO125" s="192" t="n">
        <x:f>MAX(0,BM125-BN125)</x:f>
        <x:v>0</x:v>
      </x:c>
    </x:row>
    <x:row r="126">
      <x:c r="A126" s="191" t="n">
        <x:f>119</x:f>
        <x:v>119</x:v>
      </x:c>
      <x:c r="B126" s="178" t="n">
        <x:f>EDATE(Inputs!$B$4,A126-1)</x:f>
        <x:v>49810</x:v>
      </x:c>
      <x:c r="C126" s="182" t="n">
        <x:f>SUM(H126,N126,T126,Z126,AF126,AL126,AR126,AX126,BD126,BJ126)</x:f>
        <x:v>0</x:v>
      </x:c>
      <x:c r="D126" s="182" t="n">
        <x:f>SUM(I126,O126,U126,AA126,AG126,AM126,AS126,AY126,BE126,BK126)</x:f>
        <x:v>0</x:v>
      </x:c>
      <x:c r="E126" s="182" t="n">
        <x:f>SUM(J126,P126,V126,AB126,AH126,AN126,AT126,AZ126,BF126,BL126)+SUM(L126,R126,X126,AD126,AJ126,AP126,AV126,BB126,BH126,BN126)</x:f>
        <x:v>0</x:v>
      </x:c>
      <x:c r="F126" s="182" t="n">
        <x:f>SUM(M126,S126,Y126,AE126,AK126,AQ126,AW126,BC126,BI126,BO126)</x:f>
        <x:v>0</x:v>
      </x:c>
      <x:c r="G126" s="182" t="n">
        <x:f>MAX(0,Inputs!$B$12-SUM(J126,P126,V126,AB126,AH126,AN126,AT126,AZ126,BF126,BL126))</x:f>
        <x:v>1150</x:v>
      </x:c>
      <x:c r="H126" s="180" t="n">
        <x:f>M125</x:f>
        <x:v>0</x:v>
      </x:c>
      <x:c r="I126" s="180" t="n">
        <x:f>IF(H126&lt;=0,0,H126*IFERROR(INDEX(Inputs!$E$15:$E$24,MATCH(1,Inputs!$L$15:$L$24,0)),0)/12)</x:f>
        <x:v>0</x:v>
      </x:c>
      <x:c r="J126" s="180" t="n">
        <x:f>MIN(H126+I126,IF(H126&gt;0,IFERROR(INDEX(Inputs!$H$15:$H$24,MATCH(1,Inputs!$L$15:$L$24,0)),0),0))</x:f>
        <x:v>0</x:v>
      </x:c>
      <x:c r="K126" s="180" t="n">
        <x:f>MAX(0,H126+I126-J126)</x:f>
        <x:v>0</x:v>
      </x:c>
      <x:c r="L126" s="180" t="n">
        <x:f>MIN(K126,MAX(0,$G126-0))</x:f>
        <x:v>0</x:v>
      </x:c>
      <x:c r="M126" s="180" t="n">
        <x:f>MAX(0,K126-L126)</x:f>
        <x:v>0</x:v>
      </x:c>
      <x:c r="N126" s="180" t="n">
        <x:f>S125</x:f>
        <x:v>0</x:v>
      </x:c>
      <x:c r="O126" s="180" t="n">
        <x:f>IF(N126&lt;=0,0,N126*IFERROR(INDEX(Inputs!$E$15:$E$24,MATCH(2,Inputs!$L$15:$L$24,0)),0)/12)</x:f>
        <x:v>0</x:v>
      </x:c>
      <x:c r="P126" s="180" t="n">
        <x:f>MIN(N126+O126,IF(N126&gt;0,IFERROR(INDEX(Inputs!$H$15:$H$24,MATCH(2,Inputs!$L$15:$L$24,0)),0),0))</x:f>
        <x:v>0</x:v>
      </x:c>
      <x:c r="Q126" s="180" t="n">
        <x:f>MAX(0,N126+O126-P126)</x:f>
        <x:v>0</x:v>
      </x:c>
      <x:c r="R126" s="180" t="n">
        <x:f>MIN(Q126,MAX(0,$G126-SUM(K126)))</x:f>
        <x:v>0</x:v>
      </x:c>
      <x:c r="S126" s="180" t="n">
        <x:f>MAX(0,Q126-R126)</x:f>
        <x:v>0</x:v>
      </x:c>
      <x:c r="T126" s="180" t="n">
        <x:f>Y125</x:f>
        <x:v>0</x:v>
      </x:c>
      <x:c r="U126" s="180" t="n">
        <x:f>IF(T126&lt;=0,0,T126*IFERROR(INDEX(Inputs!$E$15:$E$24,MATCH(3,Inputs!$L$15:$L$24,0)),0)/12)</x:f>
        <x:v>0</x:v>
      </x:c>
      <x:c r="V126" s="180" t="n">
        <x:f>MIN(T126+U126,IF(T126&gt;0,IFERROR(INDEX(Inputs!$H$15:$H$24,MATCH(3,Inputs!$L$15:$L$24,0)),0),0))</x:f>
        <x:v>0</x:v>
      </x:c>
      <x:c r="W126" s="180" t="n">
        <x:f>MAX(0,T126+U126-V126)</x:f>
        <x:v>0</x:v>
      </x:c>
      <x:c r="X126" s="180" t="n">
        <x:f>MIN(W126,MAX(0,$G126-SUM(K126,Q126)))</x:f>
        <x:v>0</x:v>
      </x:c>
      <x:c r="Y126" s="180" t="n">
        <x:f>MAX(0,W126-X126)</x:f>
        <x:v>0</x:v>
      </x:c>
      <x:c r="Z126" s="180" t="n">
        <x:f>AE125</x:f>
        <x:v>0</x:v>
      </x:c>
      <x:c r="AA126" s="180" t="n">
        <x:f>IF(Z126&lt;=0,0,Z126*IFERROR(INDEX(Inputs!$E$15:$E$24,MATCH(4,Inputs!$L$15:$L$24,0)),0)/12)</x:f>
        <x:v>0</x:v>
      </x:c>
      <x:c r="AB126" s="180" t="n">
        <x:f>MIN(Z126+AA126,IF(Z126&gt;0,IFERROR(INDEX(Inputs!$H$15:$H$24,MATCH(4,Inputs!$L$15:$L$24,0)),0),0))</x:f>
        <x:v>0</x:v>
      </x:c>
      <x:c r="AC126" s="180" t="n">
        <x:f>MAX(0,Z126+AA126-AB126)</x:f>
        <x:v>0</x:v>
      </x:c>
      <x:c r="AD126" s="180" t="n">
        <x:f>MIN(AC126,MAX(0,$G126-SUM(K126,Q126,W126)))</x:f>
        <x:v>0</x:v>
      </x:c>
      <x:c r="AE126" s="180" t="n">
        <x:f>MAX(0,AC126-AD126)</x:f>
        <x:v>0</x:v>
      </x:c>
      <x:c r="AF126" s="180" t="n">
        <x:f>AK125</x:f>
        <x:v>0</x:v>
      </x:c>
      <x:c r="AG126" s="180" t="n">
        <x:f>IF(AF126&lt;=0,0,AF126*IFERROR(INDEX(Inputs!$E$15:$E$24,MATCH(5,Inputs!$L$15:$L$24,0)),0)/12)</x:f>
        <x:v>0</x:v>
      </x:c>
      <x:c r="AH126" s="180" t="n">
        <x:f>MIN(AF126+AG126,IF(AF126&gt;0,IFERROR(INDEX(Inputs!$H$15:$H$24,MATCH(5,Inputs!$L$15:$L$24,0)),0),0))</x:f>
        <x:v>0</x:v>
      </x:c>
      <x:c r="AI126" s="180" t="n">
        <x:f>MAX(0,AF126+AG126-AH126)</x:f>
        <x:v>0</x:v>
      </x:c>
      <x:c r="AJ126" s="180" t="n">
        <x:f>MIN(AI126,MAX(0,$G126-SUM(K126,Q126,W126,AC126)))</x:f>
        <x:v>0</x:v>
      </x:c>
      <x:c r="AK126" s="180" t="n">
        <x:f>MAX(0,AI126-AJ126)</x:f>
        <x:v>0</x:v>
      </x:c>
      <x:c r="AL126" s="180" t="n">
        <x:f>AQ125</x:f>
        <x:v>0</x:v>
      </x:c>
      <x:c r="AM126" s="180" t="n">
        <x:f>IF(AL126&lt;=0,0,AL126*IFERROR(INDEX(Inputs!$E$15:$E$24,MATCH(6,Inputs!$L$15:$L$24,0)),0)/12)</x:f>
        <x:v>0</x:v>
      </x:c>
      <x:c r="AN126" s="180" t="n">
        <x:f>MIN(AL126+AM126,IF(AL126&gt;0,IFERROR(INDEX(Inputs!$H$15:$H$24,MATCH(6,Inputs!$L$15:$L$24,0)),0),0))</x:f>
        <x:v>0</x:v>
      </x:c>
      <x:c r="AO126" s="180" t="n">
        <x:f>MAX(0,AL126+AM126-AN126)</x:f>
        <x:v>0</x:v>
      </x:c>
      <x:c r="AP126" s="180" t="n">
        <x:f>MIN(AO126,MAX(0,$G126-SUM(K126,Q126,W126,AC126,AI126)))</x:f>
        <x:v>0</x:v>
      </x:c>
      <x:c r="AQ126" s="180" t="n">
        <x:f>MAX(0,AO126-AP126)</x:f>
        <x:v>0</x:v>
      </x:c>
      <x:c r="AR126" s="180" t="n">
        <x:f>AW125</x:f>
        <x:v>0</x:v>
      </x:c>
      <x:c r="AS126" s="180" t="n">
        <x:f>IF(AR126&lt;=0,0,AR126*IFERROR(INDEX(Inputs!$E$15:$E$24,MATCH(7,Inputs!$L$15:$L$24,0)),0)/12)</x:f>
        <x:v>0</x:v>
      </x:c>
      <x:c r="AT126" s="180" t="n">
        <x:f>MIN(AR126+AS126,IF(AR126&gt;0,IFERROR(INDEX(Inputs!$H$15:$H$24,MATCH(7,Inputs!$L$15:$L$24,0)),0),0))</x:f>
        <x:v>0</x:v>
      </x:c>
      <x:c r="AU126" s="180" t="n">
        <x:f>MAX(0,AR126+AS126-AT126)</x:f>
        <x:v>0</x:v>
      </x:c>
      <x:c r="AV126" s="180" t="n">
        <x:f>MIN(AU126,MAX(0,$G126-SUM(K126,Q126,W126,AC126,AI126,AO126)))</x:f>
        <x:v>0</x:v>
      </x:c>
      <x:c r="AW126" s="180" t="n">
        <x:f>MAX(0,AU126-AV126)</x:f>
        <x:v>0</x:v>
      </x:c>
      <x:c r="AX126" s="180" t="n">
        <x:f>BC125</x:f>
        <x:v>0</x:v>
      </x:c>
      <x:c r="AY126" s="180" t="n">
        <x:f>IF(AX126&lt;=0,0,AX126*IFERROR(INDEX(Inputs!$E$15:$E$24,MATCH(8,Inputs!$L$15:$L$24,0)),0)/12)</x:f>
        <x:v>0</x:v>
      </x:c>
      <x:c r="AZ126" s="180" t="n">
        <x:f>MIN(AX126+AY126,IF(AX126&gt;0,IFERROR(INDEX(Inputs!$H$15:$H$24,MATCH(8,Inputs!$L$15:$L$24,0)),0),0))</x:f>
        <x:v>0</x:v>
      </x:c>
      <x:c r="BA126" s="180" t="n">
        <x:f>MAX(0,AX126+AY126-AZ126)</x:f>
        <x:v>0</x:v>
      </x:c>
      <x:c r="BB126" s="180" t="n">
        <x:f>MIN(BA126,MAX(0,$G126-SUM(K126,Q126,W126,AC126,AI126,AO126,AU126)))</x:f>
        <x:v>0</x:v>
      </x:c>
      <x:c r="BC126" s="180" t="n">
        <x:f>MAX(0,BA126-BB126)</x:f>
        <x:v>0</x:v>
      </x:c>
      <x:c r="BD126" s="180" t="n">
        <x:f>BI125</x:f>
        <x:v>0</x:v>
      </x:c>
      <x:c r="BE126" s="180" t="n">
        <x:f>IF(BD126&lt;=0,0,BD126*IFERROR(INDEX(Inputs!$E$15:$E$24,MATCH(9,Inputs!$L$15:$L$24,0)),0)/12)</x:f>
        <x:v>0</x:v>
      </x:c>
      <x:c r="BF126" s="180" t="n">
        <x:f>MIN(BD126+BE126,IF(BD126&gt;0,IFERROR(INDEX(Inputs!$H$15:$H$24,MATCH(9,Inputs!$L$15:$L$24,0)),0),0))</x:f>
        <x:v>0</x:v>
      </x:c>
      <x:c r="BG126" s="180" t="n">
        <x:f>MAX(0,BD126+BE126-BF126)</x:f>
        <x:v>0</x:v>
      </x:c>
      <x:c r="BH126" s="180" t="n">
        <x:f>MIN(BG126,MAX(0,$G126-SUM(K126,Q126,W126,AC126,AI126,AO126,AU126,BA126)))</x:f>
        <x:v>0</x:v>
      </x:c>
      <x:c r="BI126" s="180" t="n">
        <x:f>MAX(0,BG126-BH126)</x:f>
        <x:v>0</x:v>
      </x:c>
      <x:c r="BJ126" s="180" t="n">
        <x:f>BO125</x:f>
        <x:v>0</x:v>
      </x:c>
      <x:c r="BK126" s="180" t="n">
        <x:f>IF(BJ126&lt;=0,0,BJ126*IFERROR(INDEX(Inputs!$E$15:$E$24,MATCH(10,Inputs!$L$15:$L$24,0)),0)/12)</x:f>
        <x:v>0</x:v>
      </x:c>
      <x:c r="BL126" s="180" t="n">
        <x:f>MIN(BJ126+BK126,IF(BJ126&gt;0,IFERROR(INDEX(Inputs!$H$15:$H$24,MATCH(10,Inputs!$L$15:$L$24,0)),0),0))</x:f>
        <x:v>0</x:v>
      </x:c>
      <x:c r="BM126" s="180" t="n">
        <x:f>MAX(0,BJ126+BK126-BL126)</x:f>
        <x:v>0</x:v>
      </x:c>
      <x:c r="BN126" s="180" t="n">
        <x:f>MIN(BM126,MAX(0,$G126-SUM(K126,Q126,W126,AC126,AI126,AO126,AU126,BA126,BG126)))</x:f>
        <x:v>0</x:v>
      </x:c>
      <x:c r="BO126" s="192" t="n">
        <x:f>MAX(0,BM126-BN126)</x:f>
        <x:v>0</x:v>
      </x:c>
    </x:row>
    <x:row r="127">
      <x:c r="A127" s="191" t="n">
        <x:f>120</x:f>
        <x:v>120</x:v>
      </x:c>
      <x:c r="B127" s="178" t="n">
        <x:f>EDATE(Inputs!$B$4,A127-1)</x:f>
        <x:v>49841</x:v>
      </x:c>
      <x:c r="C127" s="182" t="n">
        <x:f>SUM(H127,N127,T127,Z127,AF127,AL127,AR127,AX127,BD127,BJ127)</x:f>
        <x:v>0</x:v>
      </x:c>
      <x:c r="D127" s="182" t="n">
        <x:f>SUM(I127,O127,U127,AA127,AG127,AM127,AS127,AY127,BE127,BK127)</x:f>
        <x:v>0</x:v>
      </x:c>
      <x:c r="E127" s="182" t="n">
        <x:f>SUM(J127,P127,V127,AB127,AH127,AN127,AT127,AZ127,BF127,BL127)+SUM(L127,R127,X127,AD127,AJ127,AP127,AV127,BB127,BH127,BN127)</x:f>
        <x:v>0</x:v>
      </x:c>
      <x:c r="F127" s="182" t="n">
        <x:f>SUM(M127,S127,Y127,AE127,AK127,AQ127,AW127,BC127,BI127,BO127)</x:f>
        <x:v>0</x:v>
      </x:c>
      <x:c r="G127" s="182" t="n">
        <x:f>MAX(0,Inputs!$B$12-SUM(J127,P127,V127,AB127,AH127,AN127,AT127,AZ127,BF127,BL127))</x:f>
        <x:v>1150</x:v>
      </x:c>
      <x:c r="H127" s="180" t="n">
        <x:f>M126</x:f>
        <x:v>0</x:v>
      </x:c>
      <x:c r="I127" s="180" t="n">
        <x:f>IF(H127&lt;=0,0,H127*IFERROR(INDEX(Inputs!$E$15:$E$24,MATCH(1,Inputs!$L$15:$L$24,0)),0)/12)</x:f>
        <x:v>0</x:v>
      </x:c>
      <x:c r="J127" s="180" t="n">
        <x:f>MIN(H127+I127,IF(H127&gt;0,IFERROR(INDEX(Inputs!$H$15:$H$24,MATCH(1,Inputs!$L$15:$L$24,0)),0),0))</x:f>
        <x:v>0</x:v>
      </x:c>
      <x:c r="K127" s="180" t="n">
        <x:f>MAX(0,H127+I127-J127)</x:f>
        <x:v>0</x:v>
      </x:c>
      <x:c r="L127" s="180" t="n">
        <x:f>MIN(K127,MAX(0,$G127-0))</x:f>
        <x:v>0</x:v>
      </x:c>
      <x:c r="M127" s="180" t="n">
        <x:f>MAX(0,K127-L127)</x:f>
        <x:v>0</x:v>
      </x:c>
      <x:c r="N127" s="180" t="n">
        <x:f>S126</x:f>
        <x:v>0</x:v>
      </x:c>
      <x:c r="O127" s="180" t="n">
        <x:f>IF(N127&lt;=0,0,N127*IFERROR(INDEX(Inputs!$E$15:$E$24,MATCH(2,Inputs!$L$15:$L$24,0)),0)/12)</x:f>
        <x:v>0</x:v>
      </x:c>
      <x:c r="P127" s="180" t="n">
        <x:f>MIN(N127+O127,IF(N127&gt;0,IFERROR(INDEX(Inputs!$H$15:$H$24,MATCH(2,Inputs!$L$15:$L$24,0)),0),0))</x:f>
        <x:v>0</x:v>
      </x:c>
      <x:c r="Q127" s="180" t="n">
        <x:f>MAX(0,N127+O127-P127)</x:f>
        <x:v>0</x:v>
      </x:c>
      <x:c r="R127" s="180" t="n">
        <x:f>MIN(Q127,MAX(0,$G127-SUM(K127)))</x:f>
        <x:v>0</x:v>
      </x:c>
      <x:c r="S127" s="180" t="n">
        <x:f>MAX(0,Q127-R127)</x:f>
        <x:v>0</x:v>
      </x:c>
      <x:c r="T127" s="180" t="n">
        <x:f>Y126</x:f>
        <x:v>0</x:v>
      </x:c>
      <x:c r="U127" s="180" t="n">
        <x:f>IF(T127&lt;=0,0,T127*IFERROR(INDEX(Inputs!$E$15:$E$24,MATCH(3,Inputs!$L$15:$L$24,0)),0)/12)</x:f>
        <x:v>0</x:v>
      </x:c>
      <x:c r="V127" s="180" t="n">
        <x:f>MIN(T127+U127,IF(T127&gt;0,IFERROR(INDEX(Inputs!$H$15:$H$24,MATCH(3,Inputs!$L$15:$L$24,0)),0),0))</x:f>
        <x:v>0</x:v>
      </x:c>
      <x:c r="W127" s="180" t="n">
        <x:f>MAX(0,T127+U127-V127)</x:f>
        <x:v>0</x:v>
      </x:c>
      <x:c r="X127" s="180" t="n">
        <x:f>MIN(W127,MAX(0,$G127-SUM(K127,Q127)))</x:f>
        <x:v>0</x:v>
      </x:c>
      <x:c r="Y127" s="180" t="n">
        <x:f>MAX(0,W127-X127)</x:f>
        <x:v>0</x:v>
      </x:c>
      <x:c r="Z127" s="180" t="n">
        <x:f>AE126</x:f>
        <x:v>0</x:v>
      </x:c>
      <x:c r="AA127" s="180" t="n">
        <x:f>IF(Z127&lt;=0,0,Z127*IFERROR(INDEX(Inputs!$E$15:$E$24,MATCH(4,Inputs!$L$15:$L$24,0)),0)/12)</x:f>
        <x:v>0</x:v>
      </x:c>
      <x:c r="AB127" s="180" t="n">
        <x:f>MIN(Z127+AA127,IF(Z127&gt;0,IFERROR(INDEX(Inputs!$H$15:$H$24,MATCH(4,Inputs!$L$15:$L$24,0)),0),0))</x:f>
        <x:v>0</x:v>
      </x:c>
      <x:c r="AC127" s="180" t="n">
        <x:f>MAX(0,Z127+AA127-AB127)</x:f>
        <x:v>0</x:v>
      </x:c>
      <x:c r="AD127" s="180" t="n">
        <x:f>MIN(AC127,MAX(0,$G127-SUM(K127,Q127,W127)))</x:f>
        <x:v>0</x:v>
      </x:c>
      <x:c r="AE127" s="180" t="n">
        <x:f>MAX(0,AC127-AD127)</x:f>
        <x:v>0</x:v>
      </x:c>
      <x:c r="AF127" s="180" t="n">
        <x:f>AK126</x:f>
        <x:v>0</x:v>
      </x:c>
      <x:c r="AG127" s="180" t="n">
        <x:f>IF(AF127&lt;=0,0,AF127*IFERROR(INDEX(Inputs!$E$15:$E$24,MATCH(5,Inputs!$L$15:$L$24,0)),0)/12)</x:f>
        <x:v>0</x:v>
      </x:c>
      <x:c r="AH127" s="180" t="n">
        <x:f>MIN(AF127+AG127,IF(AF127&gt;0,IFERROR(INDEX(Inputs!$H$15:$H$24,MATCH(5,Inputs!$L$15:$L$24,0)),0),0))</x:f>
        <x:v>0</x:v>
      </x:c>
      <x:c r="AI127" s="180" t="n">
        <x:f>MAX(0,AF127+AG127-AH127)</x:f>
        <x:v>0</x:v>
      </x:c>
      <x:c r="AJ127" s="180" t="n">
        <x:f>MIN(AI127,MAX(0,$G127-SUM(K127,Q127,W127,AC127)))</x:f>
        <x:v>0</x:v>
      </x:c>
      <x:c r="AK127" s="180" t="n">
        <x:f>MAX(0,AI127-AJ127)</x:f>
        <x:v>0</x:v>
      </x:c>
      <x:c r="AL127" s="180" t="n">
        <x:f>AQ126</x:f>
        <x:v>0</x:v>
      </x:c>
      <x:c r="AM127" s="180" t="n">
        <x:f>IF(AL127&lt;=0,0,AL127*IFERROR(INDEX(Inputs!$E$15:$E$24,MATCH(6,Inputs!$L$15:$L$24,0)),0)/12)</x:f>
        <x:v>0</x:v>
      </x:c>
      <x:c r="AN127" s="180" t="n">
        <x:f>MIN(AL127+AM127,IF(AL127&gt;0,IFERROR(INDEX(Inputs!$H$15:$H$24,MATCH(6,Inputs!$L$15:$L$24,0)),0),0))</x:f>
        <x:v>0</x:v>
      </x:c>
      <x:c r="AO127" s="180" t="n">
        <x:f>MAX(0,AL127+AM127-AN127)</x:f>
        <x:v>0</x:v>
      </x:c>
      <x:c r="AP127" s="180" t="n">
        <x:f>MIN(AO127,MAX(0,$G127-SUM(K127,Q127,W127,AC127,AI127)))</x:f>
        <x:v>0</x:v>
      </x:c>
      <x:c r="AQ127" s="180" t="n">
        <x:f>MAX(0,AO127-AP127)</x:f>
        <x:v>0</x:v>
      </x:c>
      <x:c r="AR127" s="180" t="n">
        <x:f>AW126</x:f>
        <x:v>0</x:v>
      </x:c>
      <x:c r="AS127" s="180" t="n">
        <x:f>IF(AR127&lt;=0,0,AR127*IFERROR(INDEX(Inputs!$E$15:$E$24,MATCH(7,Inputs!$L$15:$L$24,0)),0)/12)</x:f>
        <x:v>0</x:v>
      </x:c>
      <x:c r="AT127" s="180" t="n">
        <x:f>MIN(AR127+AS127,IF(AR127&gt;0,IFERROR(INDEX(Inputs!$H$15:$H$24,MATCH(7,Inputs!$L$15:$L$24,0)),0),0))</x:f>
        <x:v>0</x:v>
      </x:c>
      <x:c r="AU127" s="180" t="n">
        <x:f>MAX(0,AR127+AS127-AT127)</x:f>
        <x:v>0</x:v>
      </x:c>
      <x:c r="AV127" s="180" t="n">
        <x:f>MIN(AU127,MAX(0,$G127-SUM(K127,Q127,W127,AC127,AI127,AO127)))</x:f>
        <x:v>0</x:v>
      </x:c>
      <x:c r="AW127" s="180" t="n">
        <x:f>MAX(0,AU127-AV127)</x:f>
        <x:v>0</x:v>
      </x:c>
      <x:c r="AX127" s="180" t="n">
        <x:f>BC126</x:f>
        <x:v>0</x:v>
      </x:c>
      <x:c r="AY127" s="180" t="n">
        <x:f>IF(AX127&lt;=0,0,AX127*IFERROR(INDEX(Inputs!$E$15:$E$24,MATCH(8,Inputs!$L$15:$L$24,0)),0)/12)</x:f>
        <x:v>0</x:v>
      </x:c>
      <x:c r="AZ127" s="180" t="n">
        <x:f>MIN(AX127+AY127,IF(AX127&gt;0,IFERROR(INDEX(Inputs!$H$15:$H$24,MATCH(8,Inputs!$L$15:$L$24,0)),0),0))</x:f>
        <x:v>0</x:v>
      </x:c>
      <x:c r="BA127" s="180" t="n">
        <x:f>MAX(0,AX127+AY127-AZ127)</x:f>
        <x:v>0</x:v>
      </x:c>
      <x:c r="BB127" s="180" t="n">
        <x:f>MIN(BA127,MAX(0,$G127-SUM(K127,Q127,W127,AC127,AI127,AO127,AU127)))</x:f>
        <x:v>0</x:v>
      </x:c>
      <x:c r="BC127" s="180" t="n">
        <x:f>MAX(0,BA127-BB127)</x:f>
        <x:v>0</x:v>
      </x:c>
      <x:c r="BD127" s="180" t="n">
        <x:f>BI126</x:f>
        <x:v>0</x:v>
      </x:c>
      <x:c r="BE127" s="180" t="n">
        <x:f>IF(BD127&lt;=0,0,BD127*IFERROR(INDEX(Inputs!$E$15:$E$24,MATCH(9,Inputs!$L$15:$L$24,0)),0)/12)</x:f>
        <x:v>0</x:v>
      </x:c>
      <x:c r="BF127" s="180" t="n">
        <x:f>MIN(BD127+BE127,IF(BD127&gt;0,IFERROR(INDEX(Inputs!$H$15:$H$24,MATCH(9,Inputs!$L$15:$L$24,0)),0),0))</x:f>
        <x:v>0</x:v>
      </x:c>
      <x:c r="BG127" s="180" t="n">
        <x:f>MAX(0,BD127+BE127-BF127)</x:f>
        <x:v>0</x:v>
      </x:c>
      <x:c r="BH127" s="180" t="n">
        <x:f>MIN(BG127,MAX(0,$G127-SUM(K127,Q127,W127,AC127,AI127,AO127,AU127,BA127)))</x:f>
        <x:v>0</x:v>
      </x:c>
      <x:c r="BI127" s="180" t="n">
        <x:f>MAX(0,BG127-BH127)</x:f>
        <x:v>0</x:v>
      </x:c>
      <x:c r="BJ127" s="180" t="n">
        <x:f>BO126</x:f>
        <x:v>0</x:v>
      </x:c>
      <x:c r="BK127" s="180" t="n">
        <x:f>IF(BJ127&lt;=0,0,BJ127*IFERROR(INDEX(Inputs!$E$15:$E$24,MATCH(10,Inputs!$L$15:$L$24,0)),0)/12)</x:f>
        <x:v>0</x:v>
      </x:c>
      <x:c r="BL127" s="180" t="n">
        <x:f>MIN(BJ127+BK127,IF(BJ127&gt;0,IFERROR(INDEX(Inputs!$H$15:$H$24,MATCH(10,Inputs!$L$15:$L$24,0)),0),0))</x:f>
        <x:v>0</x:v>
      </x:c>
      <x:c r="BM127" s="180" t="n">
        <x:f>MAX(0,BJ127+BK127-BL127)</x:f>
        <x:v>0</x:v>
      </x:c>
      <x:c r="BN127" s="180" t="n">
        <x:f>MIN(BM127,MAX(0,$G127-SUM(K127,Q127,W127,AC127,AI127,AO127,AU127,BA127,BG127)))</x:f>
        <x:v>0</x:v>
      </x:c>
      <x:c r="BO127" s="192" t="n">
        <x:f>MAX(0,BM127-BN127)</x:f>
        <x:v>0</x:v>
      </x:c>
    </x:row>
    <x:row r="128">
      <x:c r="A128" s="191" t="n">
        <x:f>121</x:f>
        <x:v>121</x:v>
      </x:c>
      <x:c r="B128" s="178" t="n">
        <x:f>EDATE(Inputs!$B$4,A128-1)</x:f>
        <x:v>49871</x:v>
      </x:c>
      <x:c r="C128" s="182" t="n">
        <x:f>SUM(H128,N128,T128,Z128,AF128,AL128,AR128,AX128,BD128,BJ128)</x:f>
        <x:v>0</x:v>
      </x:c>
      <x:c r="D128" s="182" t="n">
        <x:f>SUM(I128,O128,U128,AA128,AG128,AM128,AS128,AY128,BE128,BK128)</x:f>
        <x:v>0</x:v>
      </x:c>
      <x:c r="E128" s="182" t="n">
        <x:f>SUM(J128,P128,V128,AB128,AH128,AN128,AT128,AZ128,BF128,BL128)+SUM(L128,R128,X128,AD128,AJ128,AP128,AV128,BB128,BH128,BN128)</x:f>
        <x:v>0</x:v>
      </x:c>
      <x:c r="F128" s="182" t="n">
        <x:f>SUM(M128,S128,Y128,AE128,AK128,AQ128,AW128,BC128,BI128,BO128)</x:f>
        <x:v>0</x:v>
      </x:c>
      <x:c r="G128" s="182" t="n">
        <x:f>MAX(0,Inputs!$B$12-SUM(J128,P128,V128,AB128,AH128,AN128,AT128,AZ128,BF128,BL128))</x:f>
        <x:v>1150</x:v>
      </x:c>
      <x:c r="H128" s="180" t="n">
        <x:f>M127</x:f>
        <x:v>0</x:v>
      </x:c>
      <x:c r="I128" s="180" t="n">
        <x:f>IF(H128&lt;=0,0,H128*IFERROR(INDEX(Inputs!$E$15:$E$24,MATCH(1,Inputs!$L$15:$L$24,0)),0)/12)</x:f>
        <x:v>0</x:v>
      </x:c>
      <x:c r="J128" s="180" t="n">
        <x:f>MIN(H128+I128,IF(H128&gt;0,IFERROR(INDEX(Inputs!$H$15:$H$24,MATCH(1,Inputs!$L$15:$L$24,0)),0),0))</x:f>
        <x:v>0</x:v>
      </x:c>
      <x:c r="K128" s="180" t="n">
        <x:f>MAX(0,H128+I128-J128)</x:f>
        <x:v>0</x:v>
      </x:c>
      <x:c r="L128" s="180" t="n">
        <x:f>MIN(K128,MAX(0,$G128-0))</x:f>
        <x:v>0</x:v>
      </x:c>
      <x:c r="M128" s="180" t="n">
        <x:f>MAX(0,K128-L128)</x:f>
        <x:v>0</x:v>
      </x:c>
      <x:c r="N128" s="180" t="n">
        <x:f>S127</x:f>
        <x:v>0</x:v>
      </x:c>
      <x:c r="O128" s="180" t="n">
        <x:f>IF(N128&lt;=0,0,N128*IFERROR(INDEX(Inputs!$E$15:$E$24,MATCH(2,Inputs!$L$15:$L$24,0)),0)/12)</x:f>
        <x:v>0</x:v>
      </x:c>
      <x:c r="P128" s="180" t="n">
        <x:f>MIN(N128+O128,IF(N128&gt;0,IFERROR(INDEX(Inputs!$H$15:$H$24,MATCH(2,Inputs!$L$15:$L$24,0)),0),0))</x:f>
        <x:v>0</x:v>
      </x:c>
      <x:c r="Q128" s="180" t="n">
        <x:f>MAX(0,N128+O128-P128)</x:f>
        <x:v>0</x:v>
      </x:c>
      <x:c r="R128" s="180" t="n">
        <x:f>MIN(Q128,MAX(0,$G128-SUM(K128)))</x:f>
        <x:v>0</x:v>
      </x:c>
      <x:c r="S128" s="180" t="n">
        <x:f>MAX(0,Q128-R128)</x:f>
        <x:v>0</x:v>
      </x:c>
      <x:c r="T128" s="180" t="n">
        <x:f>Y127</x:f>
        <x:v>0</x:v>
      </x:c>
      <x:c r="U128" s="180" t="n">
        <x:f>IF(T128&lt;=0,0,T128*IFERROR(INDEX(Inputs!$E$15:$E$24,MATCH(3,Inputs!$L$15:$L$24,0)),0)/12)</x:f>
        <x:v>0</x:v>
      </x:c>
      <x:c r="V128" s="180" t="n">
        <x:f>MIN(T128+U128,IF(T128&gt;0,IFERROR(INDEX(Inputs!$H$15:$H$24,MATCH(3,Inputs!$L$15:$L$24,0)),0),0))</x:f>
        <x:v>0</x:v>
      </x:c>
      <x:c r="W128" s="180" t="n">
        <x:f>MAX(0,T128+U128-V128)</x:f>
        <x:v>0</x:v>
      </x:c>
      <x:c r="X128" s="180" t="n">
        <x:f>MIN(W128,MAX(0,$G128-SUM(K128,Q128)))</x:f>
        <x:v>0</x:v>
      </x:c>
      <x:c r="Y128" s="180" t="n">
        <x:f>MAX(0,W128-X128)</x:f>
        <x:v>0</x:v>
      </x:c>
      <x:c r="Z128" s="180" t="n">
        <x:f>AE127</x:f>
        <x:v>0</x:v>
      </x:c>
      <x:c r="AA128" s="180" t="n">
        <x:f>IF(Z128&lt;=0,0,Z128*IFERROR(INDEX(Inputs!$E$15:$E$24,MATCH(4,Inputs!$L$15:$L$24,0)),0)/12)</x:f>
        <x:v>0</x:v>
      </x:c>
      <x:c r="AB128" s="180" t="n">
        <x:f>MIN(Z128+AA128,IF(Z128&gt;0,IFERROR(INDEX(Inputs!$H$15:$H$24,MATCH(4,Inputs!$L$15:$L$24,0)),0),0))</x:f>
        <x:v>0</x:v>
      </x:c>
      <x:c r="AC128" s="180" t="n">
        <x:f>MAX(0,Z128+AA128-AB128)</x:f>
        <x:v>0</x:v>
      </x:c>
      <x:c r="AD128" s="180" t="n">
        <x:f>MIN(AC128,MAX(0,$G128-SUM(K128,Q128,W128)))</x:f>
        <x:v>0</x:v>
      </x:c>
      <x:c r="AE128" s="180" t="n">
        <x:f>MAX(0,AC128-AD128)</x:f>
        <x:v>0</x:v>
      </x:c>
      <x:c r="AF128" s="180" t="n">
        <x:f>AK127</x:f>
        <x:v>0</x:v>
      </x:c>
      <x:c r="AG128" s="180" t="n">
        <x:f>IF(AF128&lt;=0,0,AF128*IFERROR(INDEX(Inputs!$E$15:$E$24,MATCH(5,Inputs!$L$15:$L$24,0)),0)/12)</x:f>
        <x:v>0</x:v>
      </x:c>
      <x:c r="AH128" s="180" t="n">
        <x:f>MIN(AF128+AG128,IF(AF128&gt;0,IFERROR(INDEX(Inputs!$H$15:$H$24,MATCH(5,Inputs!$L$15:$L$24,0)),0),0))</x:f>
        <x:v>0</x:v>
      </x:c>
      <x:c r="AI128" s="180" t="n">
        <x:f>MAX(0,AF128+AG128-AH128)</x:f>
        <x:v>0</x:v>
      </x:c>
      <x:c r="AJ128" s="180" t="n">
        <x:f>MIN(AI128,MAX(0,$G128-SUM(K128,Q128,W128,AC128)))</x:f>
        <x:v>0</x:v>
      </x:c>
      <x:c r="AK128" s="180" t="n">
        <x:f>MAX(0,AI128-AJ128)</x:f>
        <x:v>0</x:v>
      </x:c>
      <x:c r="AL128" s="180" t="n">
        <x:f>AQ127</x:f>
        <x:v>0</x:v>
      </x:c>
      <x:c r="AM128" s="180" t="n">
        <x:f>IF(AL128&lt;=0,0,AL128*IFERROR(INDEX(Inputs!$E$15:$E$24,MATCH(6,Inputs!$L$15:$L$24,0)),0)/12)</x:f>
        <x:v>0</x:v>
      </x:c>
      <x:c r="AN128" s="180" t="n">
        <x:f>MIN(AL128+AM128,IF(AL128&gt;0,IFERROR(INDEX(Inputs!$H$15:$H$24,MATCH(6,Inputs!$L$15:$L$24,0)),0),0))</x:f>
        <x:v>0</x:v>
      </x:c>
      <x:c r="AO128" s="180" t="n">
        <x:f>MAX(0,AL128+AM128-AN128)</x:f>
        <x:v>0</x:v>
      </x:c>
      <x:c r="AP128" s="180" t="n">
        <x:f>MIN(AO128,MAX(0,$G128-SUM(K128,Q128,W128,AC128,AI128)))</x:f>
        <x:v>0</x:v>
      </x:c>
      <x:c r="AQ128" s="180" t="n">
        <x:f>MAX(0,AO128-AP128)</x:f>
        <x:v>0</x:v>
      </x:c>
      <x:c r="AR128" s="180" t="n">
        <x:f>AW127</x:f>
        <x:v>0</x:v>
      </x:c>
      <x:c r="AS128" s="180" t="n">
        <x:f>IF(AR128&lt;=0,0,AR128*IFERROR(INDEX(Inputs!$E$15:$E$24,MATCH(7,Inputs!$L$15:$L$24,0)),0)/12)</x:f>
        <x:v>0</x:v>
      </x:c>
      <x:c r="AT128" s="180" t="n">
        <x:f>MIN(AR128+AS128,IF(AR128&gt;0,IFERROR(INDEX(Inputs!$H$15:$H$24,MATCH(7,Inputs!$L$15:$L$24,0)),0),0))</x:f>
        <x:v>0</x:v>
      </x:c>
      <x:c r="AU128" s="180" t="n">
        <x:f>MAX(0,AR128+AS128-AT128)</x:f>
        <x:v>0</x:v>
      </x:c>
      <x:c r="AV128" s="180" t="n">
        <x:f>MIN(AU128,MAX(0,$G128-SUM(K128,Q128,W128,AC128,AI128,AO128)))</x:f>
        <x:v>0</x:v>
      </x:c>
      <x:c r="AW128" s="180" t="n">
        <x:f>MAX(0,AU128-AV128)</x:f>
        <x:v>0</x:v>
      </x:c>
      <x:c r="AX128" s="180" t="n">
        <x:f>BC127</x:f>
        <x:v>0</x:v>
      </x:c>
      <x:c r="AY128" s="180" t="n">
        <x:f>IF(AX128&lt;=0,0,AX128*IFERROR(INDEX(Inputs!$E$15:$E$24,MATCH(8,Inputs!$L$15:$L$24,0)),0)/12)</x:f>
        <x:v>0</x:v>
      </x:c>
      <x:c r="AZ128" s="180" t="n">
        <x:f>MIN(AX128+AY128,IF(AX128&gt;0,IFERROR(INDEX(Inputs!$H$15:$H$24,MATCH(8,Inputs!$L$15:$L$24,0)),0),0))</x:f>
        <x:v>0</x:v>
      </x:c>
      <x:c r="BA128" s="180" t="n">
        <x:f>MAX(0,AX128+AY128-AZ128)</x:f>
        <x:v>0</x:v>
      </x:c>
      <x:c r="BB128" s="180" t="n">
        <x:f>MIN(BA128,MAX(0,$G128-SUM(K128,Q128,W128,AC128,AI128,AO128,AU128)))</x:f>
        <x:v>0</x:v>
      </x:c>
      <x:c r="BC128" s="180" t="n">
        <x:f>MAX(0,BA128-BB128)</x:f>
        <x:v>0</x:v>
      </x:c>
      <x:c r="BD128" s="180" t="n">
        <x:f>BI127</x:f>
        <x:v>0</x:v>
      </x:c>
      <x:c r="BE128" s="180" t="n">
        <x:f>IF(BD128&lt;=0,0,BD128*IFERROR(INDEX(Inputs!$E$15:$E$24,MATCH(9,Inputs!$L$15:$L$24,0)),0)/12)</x:f>
        <x:v>0</x:v>
      </x:c>
      <x:c r="BF128" s="180" t="n">
        <x:f>MIN(BD128+BE128,IF(BD128&gt;0,IFERROR(INDEX(Inputs!$H$15:$H$24,MATCH(9,Inputs!$L$15:$L$24,0)),0),0))</x:f>
        <x:v>0</x:v>
      </x:c>
      <x:c r="BG128" s="180" t="n">
        <x:f>MAX(0,BD128+BE128-BF128)</x:f>
        <x:v>0</x:v>
      </x:c>
      <x:c r="BH128" s="180" t="n">
        <x:f>MIN(BG128,MAX(0,$G128-SUM(K128,Q128,W128,AC128,AI128,AO128,AU128,BA128)))</x:f>
        <x:v>0</x:v>
      </x:c>
      <x:c r="BI128" s="180" t="n">
        <x:f>MAX(0,BG128-BH128)</x:f>
        <x:v>0</x:v>
      </x:c>
      <x:c r="BJ128" s="180" t="n">
        <x:f>BO127</x:f>
        <x:v>0</x:v>
      </x:c>
      <x:c r="BK128" s="180" t="n">
        <x:f>IF(BJ128&lt;=0,0,BJ128*IFERROR(INDEX(Inputs!$E$15:$E$24,MATCH(10,Inputs!$L$15:$L$24,0)),0)/12)</x:f>
        <x:v>0</x:v>
      </x:c>
      <x:c r="BL128" s="180" t="n">
        <x:f>MIN(BJ128+BK128,IF(BJ128&gt;0,IFERROR(INDEX(Inputs!$H$15:$H$24,MATCH(10,Inputs!$L$15:$L$24,0)),0),0))</x:f>
        <x:v>0</x:v>
      </x:c>
      <x:c r="BM128" s="180" t="n">
        <x:f>MAX(0,BJ128+BK128-BL128)</x:f>
        <x:v>0</x:v>
      </x:c>
      <x:c r="BN128" s="180" t="n">
        <x:f>MIN(BM128,MAX(0,$G128-SUM(K128,Q128,W128,AC128,AI128,AO128,AU128,BA128,BG128)))</x:f>
        <x:v>0</x:v>
      </x:c>
      <x:c r="BO128" s="192" t="n">
        <x:f>MAX(0,BM128-BN128)</x:f>
        <x:v>0</x:v>
      </x:c>
    </x:row>
    <x:row r="129">
      <x:c r="A129" s="191" t="n">
        <x:f>122</x:f>
        <x:v>122</x:v>
      </x:c>
      <x:c r="B129" s="178" t="n">
        <x:f>EDATE(Inputs!$B$4,A129-1)</x:f>
        <x:v>49902</x:v>
      </x:c>
      <x:c r="C129" s="182" t="n">
        <x:f>SUM(H129,N129,T129,Z129,AF129,AL129,AR129,AX129,BD129,BJ129)</x:f>
        <x:v>0</x:v>
      </x:c>
      <x:c r="D129" s="182" t="n">
        <x:f>SUM(I129,O129,U129,AA129,AG129,AM129,AS129,AY129,BE129,BK129)</x:f>
        <x:v>0</x:v>
      </x:c>
      <x:c r="E129" s="182" t="n">
        <x:f>SUM(J129,P129,V129,AB129,AH129,AN129,AT129,AZ129,BF129,BL129)+SUM(L129,R129,X129,AD129,AJ129,AP129,AV129,BB129,BH129,BN129)</x:f>
        <x:v>0</x:v>
      </x:c>
      <x:c r="F129" s="182" t="n">
        <x:f>SUM(M129,S129,Y129,AE129,AK129,AQ129,AW129,BC129,BI129,BO129)</x:f>
        <x:v>0</x:v>
      </x:c>
      <x:c r="G129" s="182" t="n">
        <x:f>MAX(0,Inputs!$B$12-SUM(J129,P129,V129,AB129,AH129,AN129,AT129,AZ129,BF129,BL129))</x:f>
        <x:v>1150</x:v>
      </x:c>
      <x:c r="H129" s="180" t="n">
        <x:f>M128</x:f>
        <x:v>0</x:v>
      </x:c>
      <x:c r="I129" s="180" t="n">
        <x:f>IF(H129&lt;=0,0,H129*IFERROR(INDEX(Inputs!$E$15:$E$24,MATCH(1,Inputs!$L$15:$L$24,0)),0)/12)</x:f>
        <x:v>0</x:v>
      </x:c>
      <x:c r="J129" s="180" t="n">
        <x:f>MIN(H129+I129,IF(H129&gt;0,IFERROR(INDEX(Inputs!$H$15:$H$24,MATCH(1,Inputs!$L$15:$L$24,0)),0),0))</x:f>
        <x:v>0</x:v>
      </x:c>
      <x:c r="K129" s="180" t="n">
        <x:f>MAX(0,H129+I129-J129)</x:f>
        <x:v>0</x:v>
      </x:c>
      <x:c r="L129" s="180" t="n">
        <x:f>MIN(K129,MAX(0,$G129-0))</x:f>
        <x:v>0</x:v>
      </x:c>
      <x:c r="M129" s="180" t="n">
        <x:f>MAX(0,K129-L129)</x:f>
        <x:v>0</x:v>
      </x:c>
      <x:c r="N129" s="180" t="n">
        <x:f>S128</x:f>
        <x:v>0</x:v>
      </x:c>
      <x:c r="O129" s="180" t="n">
        <x:f>IF(N129&lt;=0,0,N129*IFERROR(INDEX(Inputs!$E$15:$E$24,MATCH(2,Inputs!$L$15:$L$24,0)),0)/12)</x:f>
        <x:v>0</x:v>
      </x:c>
      <x:c r="P129" s="180" t="n">
        <x:f>MIN(N129+O129,IF(N129&gt;0,IFERROR(INDEX(Inputs!$H$15:$H$24,MATCH(2,Inputs!$L$15:$L$24,0)),0),0))</x:f>
        <x:v>0</x:v>
      </x:c>
      <x:c r="Q129" s="180" t="n">
        <x:f>MAX(0,N129+O129-P129)</x:f>
        <x:v>0</x:v>
      </x:c>
      <x:c r="R129" s="180" t="n">
        <x:f>MIN(Q129,MAX(0,$G129-SUM(K129)))</x:f>
        <x:v>0</x:v>
      </x:c>
      <x:c r="S129" s="180" t="n">
        <x:f>MAX(0,Q129-R129)</x:f>
        <x:v>0</x:v>
      </x:c>
      <x:c r="T129" s="180" t="n">
        <x:f>Y128</x:f>
        <x:v>0</x:v>
      </x:c>
      <x:c r="U129" s="180" t="n">
        <x:f>IF(T129&lt;=0,0,T129*IFERROR(INDEX(Inputs!$E$15:$E$24,MATCH(3,Inputs!$L$15:$L$24,0)),0)/12)</x:f>
        <x:v>0</x:v>
      </x:c>
      <x:c r="V129" s="180" t="n">
        <x:f>MIN(T129+U129,IF(T129&gt;0,IFERROR(INDEX(Inputs!$H$15:$H$24,MATCH(3,Inputs!$L$15:$L$24,0)),0),0))</x:f>
        <x:v>0</x:v>
      </x:c>
      <x:c r="W129" s="180" t="n">
        <x:f>MAX(0,T129+U129-V129)</x:f>
        <x:v>0</x:v>
      </x:c>
      <x:c r="X129" s="180" t="n">
        <x:f>MIN(W129,MAX(0,$G129-SUM(K129,Q129)))</x:f>
        <x:v>0</x:v>
      </x:c>
      <x:c r="Y129" s="180" t="n">
        <x:f>MAX(0,W129-X129)</x:f>
        <x:v>0</x:v>
      </x:c>
      <x:c r="Z129" s="180" t="n">
        <x:f>AE128</x:f>
        <x:v>0</x:v>
      </x:c>
      <x:c r="AA129" s="180" t="n">
        <x:f>IF(Z129&lt;=0,0,Z129*IFERROR(INDEX(Inputs!$E$15:$E$24,MATCH(4,Inputs!$L$15:$L$24,0)),0)/12)</x:f>
        <x:v>0</x:v>
      </x:c>
      <x:c r="AB129" s="180" t="n">
        <x:f>MIN(Z129+AA129,IF(Z129&gt;0,IFERROR(INDEX(Inputs!$H$15:$H$24,MATCH(4,Inputs!$L$15:$L$24,0)),0),0))</x:f>
        <x:v>0</x:v>
      </x:c>
      <x:c r="AC129" s="180" t="n">
        <x:f>MAX(0,Z129+AA129-AB129)</x:f>
        <x:v>0</x:v>
      </x:c>
      <x:c r="AD129" s="180" t="n">
        <x:f>MIN(AC129,MAX(0,$G129-SUM(K129,Q129,W129)))</x:f>
        <x:v>0</x:v>
      </x:c>
      <x:c r="AE129" s="180" t="n">
        <x:f>MAX(0,AC129-AD129)</x:f>
        <x:v>0</x:v>
      </x:c>
      <x:c r="AF129" s="180" t="n">
        <x:f>AK128</x:f>
        <x:v>0</x:v>
      </x:c>
      <x:c r="AG129" s="180" t="n">
        <x:f>IF(AF129&lt;=0,0,AF129*IFERROR(INDEX(Inputs!$E$15:$E$24,MATCH(5,Inputs!$L$15:$L$24,0)),0)/12)</x:f>
        <x:v>0</x:v>
      </x:c>
      <x:c r="AH129" s="180" t="n">
        <x:f>MIN(AF129+AG129,IF(AF129&gt;0,IFERROR(INDEX(Inputs!$H$15:$H$24,MATCH(5,Inputs!$L$15:$L$24,0)),0),0))</x:f>
        <x:v>0</x:v>
      </x:c>
      <x:c r="AI129" s="180" t="n">
        <x:f>MAX(0,AF129+AG129-AH129)</x:f>
        <x:v>0</x:v>
      </x:c>
      <x:c r="AJ129" s="180" t="n">
        <x:f>MIN(AI129,MAX(0,$G129-SUM(K129,Q129,W129,AC129)))</x:f>
        <x:v>0</x:v>
      </x:c>
      <x:c r="AK129" s="180" t="n">
        <x:f>MAX(0,AI129-AJ129)</x:f>
        <x:v>0</x:v>
      </x:c>
      <x:c r="AL129" s="180" t="n">
        <x:f>AQ128</x:f>
        <x:v>0</x:v>
      </x:c>
      <x:c r="AM129" s="180" t="n">
        <x:f>IF(AL129&lt;=0,0,AL129*IFERROR(INDEX(Inputs!$E$15:$E$24,MATCH(6,Inputs!$L$15:$L$24,0)),0)/12)</x:f>
        <x:v>0</x:v>
      </x:c>
      <x:c r="AN129" s="180" t="n">
        <x:f>MIN(AL129+AM129,IF(AL129&gt;0,IFERROR(INDEX(Inputs!$H$15:$H$24,MATCH(6,Inputs!$L$15:$L$24,0)),0),0))</x:f>
        <x:v>0</x:v>
      </x:c>
      <x:c r="AO129" s="180" t="n">
        <x:f>MAX(0,AL129+AM129-AN129)</x:f>
        <x:v>0</x:v>
      </x:c>
      <x:c r="AP129" s="180" t="n">
        <x:f>MIN(AO129,MAX(0,$G129-SUM(K129,Q129,W129,AC129,AI129)))</x:f>
        <x:v>0</x:v>
      </x:c>
      <x:c r="AQ129" s="180" t="n">
        <x:f>MAX(0,AO129-AP129)</x:f>
        <x:v>0</x:v>
      </x:c>
      <x:c r="AR129" s="180" t="n">
        <x:f>AW128</x:f>
        <x:v>0</x:v>
      </x:c>
      <x:c r="AS129" s="180" t="n">
        <x:f>IF(AR129&lt;=0,0,AR129*IFERROR(INDEX(Inputs!$E$15:$E$24,MATCH(7,Inputs!$L$15:$L$24,0)),0)/12)</x:f>
        <x:v>0</x:v>
      </x:c>
      <x:c r="AT129" s="180" t="n">
        <x:f>MIN(AR129+AS129,IF(AR129&gt;0,IFERROR(INDEX(Inputs!$H$15:$H$24,MATCH(7,Inputs!$L$15:$L$24,0)),0),0))</x:f>
        <x:v>0</x:v>
      </x:c>
      <x:c r="AU129" s="180" t="n">
        <x:f>MAX(0,AR129+AS129-AT129)</x:f>
        <x:v>0</x:v>
      </x:c>
      <x:c r="AV129" s="180" t="n">
        <x:f>MIN(AU129,MAX(0,$G129-SUM(K129,Q129,W129,AC129,AI129,AO129)))</x:f>
        <x:v>0</x:v>
      </x:c>
      <x:c r="AW129" s="180" t="n">
        <x:f>MAX(0,AU129-AV129)</x:f>
        <x:v>0</x:v>
      </x:c>
      <x:c r="AX129" s="180" t="n">
        <x:f>BC128</x:f>
        <x:v>0</x:v>
      </x:c>
      <x:c r="AY129" s="180" t="n">
        <x:f>IF(AX129&lt;=0,0,AX129*IFERROR(INDEX(Inputs!$E$15:$E$24,MATCH(8,Inputs!$L$15:$L$24,0)),0)/12)</x:f>
        <x:v>0</x:v>
      </x:c>
      <x:c r="AZ129" s="180" t="n">
        <x:f>MIN(AX129+AY129,IF(AX129&gt;0,IFERROR(INDEX(Inputs!$H$15:$H$24,MATCH(8,Inputs!$L$15:$L$24,0)),0),0))</x:f>
        <x:v>0</x:v>
      </x:c>
      <x:c r="BA129" s="180" t="n">
        <x:f>MAX(0,AX129+AY129-AZ129)</x:f>
        <x:v>0</x:v>
      </x:c>
      <x:c r="BB129" s="180" t="n">
        <x:f>MIN(BA129,MAX(0,$G129-SUM(K129,Q129,W129,AC129,AI129,AO129,AU129)))</x:f>
        <x:v>0</x:v>
      </x:c>
      <x:c r="BC129" s="180" t="n">
        <x:f>MAX(0,BA129-BB129)</x:f>
        <x:v>0</x:v>
      </x:c>
      <x:c r="BD129" s="180" t="n">
        <x:f>BI128</x:f>
        <x:v>0</x:v>
      </x:c>
      <x:c r="BE129" s="180" t="n">
        <x:f>IF(BD129&lt;=0,0,BD129*IFERROR(INDEX(Inputs!$E$15:$E$24,MATCH(9,Inputs!$L$15:$L$24,0)),0)/12)</x:f>
        <x:v>0</x:v>
      </x:c>
      <x:c r="BF129" s="180" t="n">
        <x:f>MIN(BD129+BE129,IF(BD129&gt;0,IFERROR(INDEX(Inputs!$H$15:$H$24,MATCH(9,Inputs!$L$15:$L$24,0)),0),0))</x:f>
        <x:v>0</x:v>
      </x:c>
      <x:c r="BG129" s="180" t="n">
        <x:f>MAX(0,BD129+BE129-BF129)</x:f>
        <x:v>0</x:v>
      </x:c>
      <x:c r="BH129" s="180" t="n">
        <x:f>MIN(BG129,MAX(0,$G129-SUM(K129,Q129,W129,AC129,AI129,AO129,AU129,BA129)))</x:f>
        <x:v>0</x:v>
      </x:c>
      <x:c r="BI129" s="180" t="n">
        <x:f>MAX(0,BG129-BH129)</x:f>
        <x:v>0</x:v>
      </x:c>
      <x:c r="BJ129" s="180" t="n">
        <x:f>BO128</x:f>
        <x:v>0</x:v>
      </x:c>
      <x:c r="BK129" s="180" t="n">
        <x:f>IF(BJ129&lt;=0,0,BJ129*IFERROR(INDEX(Inputs!$E$15:$E$24,MATCH(10,Inputs!$L$15:$L$24,0)),0)/12)</x:f>
        <x:v>0</x:v>
      </x:c>
      <x:c r="BL129" s="180" t="n">
        <x:f>MIN(BJ129+BK129,IF(BJ129&gt;0,IFERROR(INDEX(Inputs!$H$15:$H$24,MATCH(10,Inputs!$L$15:$L$24,0)),0),0))</x:f>
        <x:v>0</x:v>
      </x:c>
      <x:c r="BM129" s="180" t="n">
        <x:f>MAX(0,BJ129+BK129-BL129)</x:f>
        <x:v>0</x:v>
      </x:c>
      <x:c r="BN129" s="180" t="n">
        <x:f>MIN(BM129,MAX(0,$G129-SUM(K129,Q129,W129,AC129,AI129,AO129,AU129,BA129,BG129)))</x:f>
        <x:v>0</x:v>
      </x:c>
      <x:c r="BO129" s="192" t="n">
        <x:f>MAX(0,BM129-BN129)</x:f>
        <x:v>0</x:v>
      </x:c>
    </x:row>
    <x:row r="130">
      <x:c r="A130" s="191" t="n">
        <x:f>123</x:f>
        <x:v>123</x:v>
      </x:c>
      <x:c r="B130" s="178" t="n">
        <x:f>EDATE(Inputs!$B$4,A130-1)</x:f>
        <x:v>49933</x:v>
      </x:c>
      <x:c r="C130" s="182" t="n">
        <x:f>SUM(H130,N130,T130,Z130,AF130,AL130,AR130,AX130,BD130,BJ130)</x:f>
        <x:v>0</x:v>
      </x:c>
      <x:c r="D130" s="182" t="n">
        <x:f>SUM(I130,O130,U130,AA130,AG130,AM130,AS130,AY130,BE130,BK130)</x:f>
        <x:v>0</x:v>
      </x:c>
      <x:c r="E130" s="182" t="n">
        <x:f>SUM(J130,P130,V130,AB130,AH130,AN130,AT130,AZ130,BF130,BL130)+SUM(L130,R130,X130,AD130,AJ130,AP130,AV130,BB130,BH130,BN130)</x:f>
        <x:v>0</x:v>
      </x:c>
      <x:c r="F130" s="182" t="n">
        <x:f>SUM(M130,S130,Y130,AE130,AK130,AQ130,AW130,BC130,BI130,BO130)</x:f>
        <x:v>0</x:v>
      </x:c>
      <x:c r="G130" s="182" t="n">
        <x:f>MAX(0,Inputs!$B$12-SUM(J130,P130,V130,AB130,AH130,AN130,AT130,AZ130,BF130,BL130))</x:f>
        <x:v>1150</x:v>
      </x:c>
      <x:c r="H130" s="180" t="n">
        <x:f>M129</x:f>
        <x:v>0</x:v>
      </x:c>
      <x:c r="I130" s="180" t="n">
        <x:f>IF(H130&lt;=0,0,H130*IFERROR(INDEX(Inputs!$E$15:$E$24,MATCH(1,Inputs!$L$15:$L$24,0)),0)/12)</x:f>
        <x:v>0</x:v>
      </x:c>
      <x:c r="J130" s="180" t="n">
        <x:f>MIN(H130+I130,IF(H130&gt;0,IFERROR(INDEX(Inputs!$H$15:$H$24,MATCH(1,Inputs!$L$15:$L$24,0)),0),0))</x:f>
        <x:v>0</x:v>
      </x:c>
      <x:c r="K130" s="180" t="n">
        <x:f>MAX(0,H130+I130-J130)</x:f>
        <x:v>0</x:v>
      </x:c>
      <x:c r="L130" s="180" t="n">
        <x:f>MIN(K130,MAX(0,$G130-0))</x:f>
        <x:v>0</x:v>
      </x:c>
      <x:c r="M130" s="180" t="n">
        <x:f>MAX(0,K130-L130)</x:f>
        <x:v>0</x:v>
      </x:c>
      <x:c r="N130" s="180" t="n">
        <x:f>S129</x:f>
        <x:v>0</x:v>
      </x:c>
      <x:c r="O130" s="180" t="n">
        <x:f>IF(N130&lt;=0,0,N130*IFERROR(INDEX(Inputs!$E$15:$E$24,MATCH(2,Inputs!$L$15:$L$24,0)),0)/12)</x:f>
        <x:v>0</x:v>
      </x:c>
      <x:c r="P130" s="180" t="n">
        <x:f>MIN(N130+O130,IF(N130&gt;0,IFERROR(INDEX(Inputs!$H$15:$H$24,MATCH(2,Inputs!$L$15:$L$24,0)),0),0))</x:f>
        <x:v>0</x:v>
      </x:c>
      <x:c r="Q130" s="180" t="n">
        <x:f>MAX(0,N130+O130-P130)</x:f>
        <x:v>0</x:v>
      </x:c>
      <x:c r="R130" s="180" t="n">
        <x:f>MIN(Q130,MAX(0,$G130-SUM(K130)))</x:f>
        <x:v>0</x:v>
      </x:c>
      <x:c r="S130" s="180" t="n">
        <x:f>MAX(0,Q130-R130)</x:f>
        <x:v>0</x:v>
      </x:c>
      <x:c r="T130" s="180" t="n">
        <x:f>Y129</x:f>
        <x:v>0</x:v>
      </x:c>
      <x:c r="U130" s="180" t="n">
        <x:f>IF(T130&lt;=0,0,T130*IFERROR(INDEX(Inputs!$E$15:$E$24,MATCH(3,Inputs!$L$15:$L$24,0)),0)/12)</x:f>
        <x:v>0</x:v>
      </x:c>
      <x:c r="V130" s="180" t="n">
        <x:f>MIN(T130+U130,IF(T130&gt;0,IFERROR(INDEX(Inputs!$H$15:$H$24,MATCH(3,Inputs!$L$15:$L$24,0)),0),0))</x:f>
        <x:v>0</x:v>
      </x:c>
      <x:c r="W130" s="180" t="n">
        <x:f>MAX(0,T130+U130-V130)</x:f>
        <x:v>0</x:v>
      </x:c>
      <x:c r="X130" s="180" t="n">
        <x:f>MIN(W130,MAX(0,$G130-SUM(K130,Q130)))</x:f>
        <x:v>0</x:v>
      </x:c>
      <x:c r="Y130" s="180" t="n">
        <x:f>MAX(0,W130-X130)</x:f>
        <x:v>0</x:v>
      </x:c>
      <x:c r="Z130" s="180" t="n">
        <x:f>AE129</x:f>
        <x:v>0</x:v>
      </x:c>
      <x:c r="AA130" s="180" t="n">
        <x:f>IF(Z130&lt;=0,0,Z130*IFERROR(INDEX(Inputs!$E$15:$E$24,MATCH(4,Inputs!$L$15:$L$24,0)),0)/12)</x:f>
        <x:v>0</x:v>
      </x:c>
      <x:c r="AB130" s="180" t="n">
        <x:f>MIN(Z130+AA130,IF(Z130&gt;0,IFERROR(INDEX(Inputs!$H$15:$H$24,MATCH(4,Inputs!$L$15:$L$24,0)),0),0))</x:f>
        <x:v>0</x:v>
      </x:c>
      <x:c r="AC130" s="180" t="n">
        <x:f>MAX(0,Z130+AA130-AB130)</x:f>
        <x:v>0</x:v>
      </x:c>
      <x:c r="AD130" s="180" t="n">
        <x:f>MIN(AC130,MAX(0,$G130-SUM(K130,Q130,W130)))</x:f>
        <x:v>0</x:v>
      </x:c>
      <x:c r="AE130" s="180" t="n">
        <x:f>MAX(0,AC130-AD130)</x:f>
        <x:v>0</x:v>
      </x:c>
      <x:c r="AF130" s="180" t="n">
        <x:f>AK129</x:f>
        <x:v>0</x:v>
      </x:c>
      <x:c r="AG130" s="180" t="n">
        <x:f>IF(AF130&lt;=0,0,AF130*IFERROR(INDEX(Inputs!$E$15:$E$24,MATCH(5,Inputs!$L$15:$L$24,0)),0)/12)</x:f>
        <x:v>0</x:v>
      </x:c>
      <x:c r="AH130" s="180" t="n">
        <x:f>MIN(AF130+AG130,IF(AF130&gt;0,IFERROR(INDEX(Inputs!$H$15:$H$24,MATCH(5,Inputs!$L$15:$L$24,0)),0),0))</x:f>
        <x:v>0</x:v>
      </x:c>
      <x:c r="AI130" s="180" t="n">
        <x:f>MAX(0,AF130+AG130-AH130)</x:f>
        <x:v>0</x:v>
      </x:c>
      <x:c r="AJ130" s="180" t="n">
        <x:f>MIN(AI130,MAX(0,$G130-SUM(K130,Q130,W130,AC130)))</x:f>
        <x:v>0</x:v>
      </x:c>
      <x:c r="AK130" s="180" t="n">
        <x:f>MAX(0,AI130-AJ130)</x:f>
        <x:v>0</x:v>
      </x:c>
      <x:c r="AL130" s="180" t="n">
        <x:f>AQ129</x:f>
        <x:v>0</x:v>
      </x:c>
      <x:c r="AM130" s="180" t="n">
        <x:f>IF(AL130&lt;=0,0,AL130*IFERROR(INDEX(Inputs!$E$15:$E$24,MATCH(6,Inputs!$L$15:$L$24,0)),0)/12)</x:f>
        <x:v>0</x:v>
      </x:c>
      <x:c r="AN130" s="180" t="n">
        <x:f>MIN(AL130+AM130,IF(AL130&gt;0,IFERROR(INDEX(Inputs!$H$15:$H$24,MATCH(6,Inputs!$L$15:$L$24,0)),0),0))</x:f>
        <x:v>0</x:v>
      </x:c>
      <x:c r="AO130" s="180" t="n">
        <x:f>MAX(0,AL130+AM130-AN130)</x:f>
        <x:v>0</x:v>
      </x:c>
      <x:c r="AP130" s="180" t="n">
        <x:f>MIN(AO130,MAX(0,$G130-SUM(K130,Q130,W130,AC130,AI130)))</x:f>
        <x:v>0</x:v>
      </x:c>
      <x:c r="AQ130" s="180" t="n">
        <x:f>MAX(0,AO130-AP130)</x:f>
        <x:v>0</x:v>
      </x:c>
      <x:c r="AR130" s="180" t="n">
        <x:f>AW129</x:f>
        <x:v>0</x:v>
      </x:c>
      <x:c r="AS130" s="180" t="n">
        <x:f>IF(AR130&lt;=0,0,AR130*IFERROR(INDEX(Inputs!$E$15:$E$24,MATCH(7,Inputs!$L$15:$L$24,0)),0)/12)</x:f>
        <x:v>0</x:v>
      </x:c>
      <x:c r="AT130" s="180" t="n">
        <x:f>MIN(AR130+AS130,IF(AR130&gt;0,IFERROR(INDEX(Inputs!$H$15:$H$24,MATCH(7,Inputs!$L$15:$L$24,0)),0),0))</x:f>
        <x:v>0</x:v>
      </x:c>
      <x:c r="AU130" s="180" t="n">
        <x:f>MAX(0,AR130+AS130-AT130)</x:f>
        <x:v>0</x:v>
      </x:c>
      <x:c r="AV130" s="180" t="n">
        <x:f>MIN(AU130,MAX(0,$G130-SUM(K130,Q130,W130,AC130,AI130,AO130)))</x:f>
        <x:v>0</x:v>
      </x:c>
      <x:c r="AW130" s="180" t="n">
        <x:f>MAX(0,AU130-AV130)</x:f>
        <x:v>0</x:v>
      </x:c>
      <x:c r="AX130" s="180" t="n">
        <x:f>BC129</x:f>
        <x:v>0</x:v>
      </x:c>
      <x:c r="AY130" s="180" t="n">
        <x:f>IF(AX130&lt;=0,0,AX130*IFERROR(INDEX(Inputs!$E$15:$E$24,MATCH(8,Inputs!$L$15:$L$24,0)),0)/12)</x:f>
        <x:v>0</x:v>
      </x:c>
      <x:c r="AZ130" s="180" t="n">
        <x:f>MIN(AX130+AY130,IF(AX130&gt;0,IFERROR(INDEX(Inputs!$H$15:$H$24,MATCH(8,Inputs!$L$15:$L$24,0)),0),0))</x:f>
        <x:v>0</x:v>
      </x:c>
      <x:c r="BA130" s="180" t="n">
        <x:f>MAX(0,AX130+AY130-AZ130)</x:f>
        <x:v>0</x:v>
      </x:c>
      <x:c r="BB130" s="180" t="n">
        <x:f>MIN(BA130,MAX(0,$G130-SUM(K130,Q130,W130,AC130,AI130,AO130,AU130)))</x:f>
        <x:v>0</x:v>
      </x:c>
      <x:c r="BC130" s="180" t="n">
        <x:f>MAX(0,BA130-BB130)</x:f>
        <x:v>0</x:v>
      </x:c>
      <x:c r="BD130" s="180" t="n">
        <x:f>BI129</x:f>
        <x:v>0</x:v>
      </x:c>
      <x:c r="BE130" s="180" t="n">
        <x:f>IF(BD130&lt;=0,0,BD130*IFERROR(INDEX(Inputs!$E$15:$E$24,MATCH(9,Inputs!$L$15:$L$24,0)),0)/12)</x:f>
        <x:v>0</x:v>
      </x:c>
      <x:c r="BF130" s="180" t="n">
        <x:f>MIN(BD130+BE130,IF(BD130&gt;0,IFERROR(INDEX(Inputs!$H$15:$H$24,MATCH(9,Inputs!$L$15:$L$24,0)),0),0))</x:f>
        <x:v>0</x:v>
      </x:c>
      <x:c r="BG130" s="180" t="n">
        <x:f>MAX(0,BD130+BE130-BF130)</x:f>
        <x:v>0</x:v>
      </x:c>
      <x:c r="BH130" s="180" t="n">
        <x:f>MIN(BG130,MAX(0,$G130-SUM(K130,Q130,W130,AC130,AI130,AO130,AU130,BA130)))</x:f>
        <x:v>0</x:v>
      </x:c>
      <x:c r="BI130" s="180" t="n">
        <x:f>MAX(0,BG130-BH130)</x:f>
        <x:v>0</x:v>
      </x:c>
      <x:c r="BJ130" s="180" t="n">
        <x:f>BO129</x:f>
        <x:v>0</x:v>
      </x:c>
      <x:c r="BK130" s="180" t="n">
        <x:f>IF(BJ130&lt;=0,0,BJ130*IFERROR(INDEX(Inputs!$E$15:$E$24,MATCH(10,Inputs!$L$15:$L$24,0)),0)/12)</x:f>
        <x:v>0</x:v>
      </x:c>
      <x:c r="BL130" s="180" t="n">
        <x:f>MIN(BJ130+BK130,IF(BJ130&gt;0,IFERROR(INDEX(Inputs!$H$15:$H$24,MATCH(10,Inputs!$L$15:$L$24,0)),0),0))</x:f>
        <x:v>0</x:v>
      </x:c>
      <x:c r="BM130" s="180" t="n">
        <x:f>MAX(0,BJ130+BK130-BL130)</x:f>
        <x:v>0</x:v>
      </x:c>
      <x:c r="BN130" s="180" t="n">
        <x:f>MIN(BM130,MAX(0,$G130-SUM(K130,Q130,W130,AC130,AI130,AO130,AU130,BA130,BG130)))</x:f>
        <x:v>0</x:v>
      </x:c>
      <x:c r="BO130" s="192" t="n">
        <x:f>MAX(0,BM130-BN130)</x:f>
        <x:v>0</x:v>
      </x:c>
    </x:row>
    <x:row r="131">
      <x:c r="A131" s="191" t="n">
        <x:f>124</x:f>
        <x:v>124</x:v>
      </x:c>
      <x:c r="B131" s="178" t="n">
        <x:f>EDATE(Inputs!$B$4,A131-1)</x:f>
        <x:v>49963</x:v>
      </x:c>
      <x:c r="C131" s="182" t="n">
        <x:f>SUM(H131,N131,T131,Z131,AF131,AL131,AR131,AX131,BD131,BJ131)</x:f>
        <x:v>0</x:v>
      </x:c>
      <x:c r="D131" s="182" t="n">
        <x:f>SUM(I131,O131,U131,AA131,AG131,AM131,AS131,AY131,BE131,BK131)</x:f>
        <x:v>0</x:v>
      </x:c>
      <x:c r="E131" s="182" t="n">
        <x:f>SUM(J131,P131,V131,AB131,AH131,AN131,AT131,AZ131,BF131,BL131)+SUM(L131,R131,X131,AD131,AJ131,AP131,AV131,BB131,BH131,BN131)</x:f>
        <x:v>0</x:v>
      </x:c>
      <x:c r="F131" s="182" t="n">
        <x:f>SUM(M131,S131,Y131,AE131,AK131,AQ131,AW131,BC131,BI131,BO131)</x:f>
        <x:v>0</x:v>
      </x:c>
      <x:c r="G131" s="182" t="n">
        <x:f>MAX(0,Inputs!$B$12-SUM(J131,P131,V131,AB131,AH131,AN131,AT131,AZ131,BF131,BL131))</x:f>
        <x:v>1150</x:v>
      </x:c>
      <x:c r="H131" s="180" t="n">
        <x:f>M130</x:f>
        <x:v>0</x:v>
      </x:c>
      <x:c r="I131" s="180" t="n">
        <x:f>IF(H131&lt;=0,0,H131*IFERROR(INDEX(Inputs!$E$15:$E$24,MATCH(1,Inputs!$L$15:$L$24,0)),0)/12)</x:f>
        <x:v>0</x:v>
      </x:c>
      <x:c r="J131" s="180" t="n">
        <x:f>MIN(H131+I131,IF(H131&gt;0,IFERROR(INDEX(Inputs!$H$15:$H$24,MATCH(1,Inputs!$L$15:$L$24,0)),0),0))</x:f>
        <x:v>0</x:v>
      </x:c>
      <x:c r="K131" s="180" t="n">
        <x:f>MAX(0,H131+I131-J131)</x:f>
        <x:v>0</x:v>
      </x:c>
      <x:c r="L131" s="180" t="n">
        <x:f>MIN(K131,MAX(0,$G131-0))</x:f>
        <x:v>0</x:v>
      </x:c>
      <x:c r="M131" s="180" t="n">
        <x:f>MAX(0,K131-L131)</x:f>
        <x:v>0</x:v>
      </x:c>
      <x:c r="N131" s="180" t="n">
        <x:f>S130</x:f>
        <x:v>0</x:v>
      </x:c>
      <x:c r="O131" s="180" t="n">
        <x:f>IF(N131&lt;=0,0,N131*IFERROR(INDEX(Inputs!$E$15:$E$24,MATCH(2,Inputs!$L$15:$L$24,0)),0)/12)</x:f>
        <x:v>0</x:v>
      </x:c>
      <x:c r="P131" s="180" t="n">
        <x:f>MIN(N131+O131,IF(N131&gt;0,IFERROR(INDEX(Inputs!$H$15:$H$24,MATCH(2,Inputs!$L$15:$L$24,0)),0),0))</x:f>
        <x:v>0</x:v>
      </x:c>
      <x:c r="Q131" s="180" t="n">
        <x:f>MAX(0,N131+O131-P131)</x:f>
        <x:v>0</x:v>
      </x:c>
      <x:c r="R131" s="180" t="n">
        <x:f>MIN(Q131,MAX(0,$G131-SUM(K131)))</x:f>
        <x:v>0</x:v>
      </x:c>
      <x:c r="S131" s="180" t="n">
        <x:f>MAX(0,Q131-R131)</x:f>
        <x:v>0</x:v>
      </x:c>
      <x:c r="T131" s="180" t="n">
        <x:f>Y130</x:f>
        <x:v>0</x:v>
      </x:c>
      <x:c r="U131" s="180" t="n">
        <x:f>IF(T131&lt;=0,0,T131*IFERROR(INDEX(Inputs!$E$15:$E$24,MATCH(3,Inputs!$L$15:$L$24,0)),0)/12)</x:f>
        <x:v>0</x:v>
      </x:c>
      <x:c r="V131" s="180" t="n">
        <x:f>MIN(T131+U131,IF(T131&gt;0,IFERROR(INDEX(Inputs!$H$15:$H$24,MATCH(3,Inputs!$L$15:$L$24,0)),0),0))</x:f>
        <x:v>0</x:v>
      </x:c>
      <x:c r="W131" s="180" t="n">
        <x:f>MAX(0,T131+U131-V131)</x:f>
        <x:v>0</x:v>
      </x:c>
      <x:c r="X131" s="180" t="n">
        <x:f>MIN(W131,MAX(0,$G131-SUM(K131,Q131)))</x:f>
        <x:v>0</x:v>
      </x:c>
      <x:c r="Y131" s="180" t="n">
        <x:f>MAX(0,W131-X131)</x:f>
        <x:v>0</x:v>
      </x:c>
      <x:c r="Z131" s="180" t="n">
        <x:f>AE130</x:f>
        <x:v>0</x:v>
      </x:c>
      <x:c r="AA131" s="180" t="n">
        <x:f>IF(Z131&lt;=0,0,Z131*IFERROR(INDEX(Inputs!$E$15:$E$24,MATCH(4,Inputs!$L$15:$L$24,0)),0)/12)</x:f>
        <x:v>0</x:v>
      </x:c>
      <x:c r="AB131" s="180" t="n">
        <x:f>MIN(Z131+AA131,IF(Z131&gt;0,IFERROR(INDEX(Inputs!$H$15:$H$24,MATCH(4,Inputs!$L$15:$L$24,0)),0),0))</x:f>
        <x:v>0</x:v>
      </x:c>
      <x:c r="AC131" s="180" t="n">
        <x:f>MAX(0,Z131+AA131-AB131)</x:f>
        <x:v>0</x:v>
      </x:c>
      <x:c r="AD131" s="180" t="n">
        <x:f>MIN(AC131,MAX(0,$G131-SUM(K131,Q131,W131)))</x:f>
        <x:v>0</x:v>
      </x:c>
      <x:c r="AE131" s="180" t="n">
        <x:f>MAX(0,AC131-AD131)</x:f>
        <x:v>0</x:v>
      </x:c>
      <x:c r="AF131" s="180" t="n">
        <x:f>AK130</x:f>
        <x:v>0</x:v>
      </x:c>
      <x:c r="AG131" s="180" t="n">
        <x:f>IF(AF131&lt;=0,0,AF131*IFERROR(INDEX(Inputs!$E$15:$E$24,MATCH(5,Inputs!$L$15:$L$24,0)),0)/12)</x:f>
        <x:v>0</x:v>
      </x:c>
      <x:c r="AH131" s="180" t="n">
        <x:f>MIN(AF131+AG131,IF(AF131&gt;0,IFERROR(INDEX(Inputs!$H$15:$H$24,MATCH(5,Inputs!$L$15:$L$24,0)),0),0))</x:f>
        <x:v>0</x:v>
      </x:c>
      <x:c r="AI131" s="180" t="n">
        <x:f>MAX(0,AF131+AG131-AH131)</x:f>
        <x:v>0</x:v>
      </x:c>
      <x:c r="AJ131" s="180" t="n">
        <x:f>MIN(AI131,MAX(0,$G131-SUM(K131,Q131,W131,AC131)))</x:f>
        <x:v>0</x:v>
      </x:c>
      <x:c r="AK131" s="180" t="n">
        <x:f>MAX(0,AI131-AJ131)</x:f>
        <x:v>0</x:v>
      </x:c>
      <x:c r="AL131" s="180" t="n">
        <x:f>AQ130</x:f>
        <x:v>0</x:v>
      </x:c>
      <x:c r="AM131" s="180" t="n">
        <x:f>IF(AL131&lt;=0,0,AL131*IFERROR(INDEX(Inputs!$E$15:$E$24,MATCH(6,Inputs!$L$15:$L$24,0)),0)/12)</x:f>
        <x:v>0</x:v>
      </x:c>
      <x:c r="AN131" s="180" t="n">
        <x:f>MIN(AL131+AM131,IF(AL131&gt;0,IFERROR(INDEX(Inputs!$H$15:$H$24,MATCH(6,Inputs!$L$15:$L$24,0)),0),0))</x:f>
        <x:v>0</x:v>
      </x:c>
      <x:c r="AO131" s="180" t="n">
        <x:f>MAX(0,AL131+AM131-AN131)</x:f>
        <x:v>0</x:v>
      </x:c>
      <x:c r="AP131" s="180" t="n">
        <x:f>MIN(AO131,MAX(0,$G131-SUM(K131,Q131,W131,AC131,AI131)))</x:f>
        <x:v>0</x:v>
      </x:c>
      <x:c r="AQ131" s="180" t="n">
        <x:f>MAX(0,AO131-AP131)</x:f>
        <x:v>0</x:v>
      </x:c>
      <x:c r="AR131" s="180" t="n">
        <x:f>AW130</x:f>
        <x:v>0</x:v>
      </x:c>
      <x:c r="AS131" s="180" t="n">
        <x:f>IF(AR131&lt;=0,0,AR131*IFERROR(INDEX(Inputs!$E$15:$E$24,MATCH(7,Inputs!$L$15:$L$24,0)),0)/12)</x:f>
        <x:v>0</x:v>
      </x:c>
      <x:c r="AT131" s="180" t="n">
        <x:f>MIN(AR131+AS131,IF(AR131&gt;0,IFERROR(INDEX(Inputs!$H$15:$H$24,MATCH(7,Inputs!$L$15:$L$24,0)),0),0))</x:f>
        <x:v>0</x:v>
      </x:c>
      <x:c r="AU131" s="180" t="n">
        <x:f>MAX(0,AR131+AS131-AT131)</x:f>
        <x:v>0</x:v>
      </x:c>
      <x:c r="AV131" s="180" t="n">
        <x:f>MIN(AU131,MAX(0,$G131-SUM(K131,Q131,W131,AC131,AI131,AO131)))</x:f>
        <x:v>0</x:v>
      </x:c>
      <x:c r="AW131" s="180" t="n">
        <x:f>MAX(0,AU131-AV131)</x:f>
        <x:v>0</x:v>
      </x:c>
      <x:c r="AX131" s="180" t="n">
        <x:f>BC130</x:f>
        <x:v>0</x:v>
      </x:c>
      <x:c r="AY131" s="180" t="n">
        <x:f>IF(AX131&lt;=0,0,AX131*IFERROR(INDEX(Inputs!$E$15:$E$24,MATCH(8,Inputs!$L$15:$L$24,0)),0)/12)</x:f>
        <x:v>0</x:v>
      </x:c>
      <x:c r="AZ131" s="180" t="n">
        <x:f>MIN(AX131+AY131,IF(AX131&gt;0,IFERROR(INDEX(Inputs!$H$15:$H$24,MATCH(8,Inputs!$L$15:$L$24,0)),0),0))</x:f>
        <x:v>0</x:v>
      </x:c>
      <x:c r="BA131" s="180" t="n">
        <x:f>MAX(0,AX131+AY131-AZ131)</x:f>
        <x:v>0</x:v>
      </x:c>
      <x:c r="BB131" s="180" t="n">
        <x:f>MIN(BA131,MAX(0,$G131-SUM(K131,Q131,W131,AC131,AI131,AO131,AU131)))</x:f>
        <x:v>0</x:v>
      </x:c>
      <x:c r="BC131" s="180" t="n">
        <x:f>MAX(0,BA131-BB131)</x:f>
        <x:v>0</x:v>
      </x:c>
      <x:c r="BD131" s="180" t="n">
        <x:f>BI130</x:f>
        <x:v>0</x:v>
      </x:c>
      <x:c r="BE131" s="180" t="n">
        <x:f>IF(BD131&lt;=0,0,BD131*IFERROR(INDEX(Inputs!$E$15:$E$24,MATCH(9,Inputs!$L$15:$L$24,0)),0)/12)</x:f>
        <x:v>0</x:v>
      </x:c>
      <x:c r="BF131" s="180" t="n">
        <x:f>MIN(BD131+BE131,IF(BD131&gt;0,IFERROR(INDEX(Inputs!$H$15:$H$24,MATCH(9,Inputs!$L$15:$L$24,0)),0),0))</x:f>
        <x:v>0</x:v>
      </x:c>
      <x:c r="BG131" s="180" t="n">
        <x:f>MAX(0,BD131+BE131-BF131)</x:f>
        <x:v>0</x:v>
      </x:c>
      <x:c r="BH131" s="180" t="n">
        <x:f>MIN(BG131,MAX(0,$G131-SUM(K131,Q131,W131,AC131,AI131,AO131,AU131,BA131)))</x:f>
        <x:v>0</x:v>
      </x:c>
      <x:c r="BI131" s="180" t="n">
        <x:f>MAX(0,BG131-BH131)</x:f>
        <x:v>0</x:v>
      </x:c>
      <x:c r="BJ131" s="180" t="n">
        <x:f>BO130</x:f>
        <x:v>0</x:v>
      </x:c>
      <x:c r="BK131" s="180" t="n">
        <x:f>IF(BJ131&lt;=0,0,BJ131*IFERROR(INDEX(Inputs!$E$15:$E$24,MATCH(10,Inputs!$L$15:$L$24,0)),0)/12)</x:f>
        <x:v>0</x:v>
      </x:c>
      <x:c r="BL131" s="180" t="n">
        <x:f>MIN(BJ131+BK131,IF(BJ131&gt;0,IFERROR(INDEX(Inputs!$H$15:$H$24,MATCH(10,Inputs!$L$15:$L$24,0)),0),0))</x:f>
        <x:v>0</x:v>
      </x:c>
      <x:c r="BM131" s="180" t="n">
        <x:f>MAX(0,BJ131+BK131-BL131)</x:f>
        <x:v>0</x:v>
      </x:c>
      <x:c r="BN131" s="180" t="n">
        <x:f>MIN(BM131,MAX(0,$G131-SUM(K131,Q131,W131,AC131,AI131,AO131,AU131,BA131,BG131)))</x:f>
        <x:v>0</x:v>
      </x:c>
      <x:c r="BO131" s="192" t="n">
        <x:f>MAX(0,BM131-BN131)</x:f>
        <x:v>0</x:v>
      </x:c>
    </x:row>
    <x:row r="132">
      <x:c r="A132" s="191" t="n">
        <x:f>125</x:f>
        <x:v>125</x:v>
      </x:c>
      <x:c r="B132" s="178" t="n">
        <x:f>EDATE(Inputs!$B$4,A132-1)</x:f>
        <x:v>49994</x:v>
      </x:c>
      <x:c r="C132" s="182" t="n">
        <x:f>SUM(H132,N132,T132,Z132,AF132,AL132,AR132,AX132,BD132,BJ132)</x:f>
        <x:v>0</x:v>
      </x:c>
      <x:c r="D132" s="182" t="n">
        <x:f>SUM(I132,O132,U132,AA132,AG132,AM132,AS132,AY132,BE132,BK132)</x:f>
        <x:v>0</x:v>
      </x:c>
      <x:c r="E132" s="182" t="n">
        <x:f>SUM(J132,P132,V132,AB132,AH132,AN132,AT132,AZ132,BF132,BL132)+SUM(L132,R132,X132,AD132,AJ132,AP132,AV132,BB132,BH132,BN132)</x:f>
        <x:v>0</x:v>
      </x:c>
      <x:c r="F132" s="182" t="n">
        <x:f>SUM(M132,S132,Y132,AE132,AK132,AQ132,AW132,BC132,BI132,BO132)</x:f>
        <x:v>0</x:v>
      </x:c>
      <x:c r="G132" s="182" t="n">
        <x:f>MAX(0,Inputs!$B$12-SUM(J132,P132,V132,AB132,AH132,AN132,AT132,AZ132,BF132,BL132))</x:f>
        <x:v>1150</x:v>
      </x:c>
      <x:c r="H132" s="180" t="n">
        <x:f>M131</x:f>
        <x:v>0</x:v>
      </x:c>
      <x:c r="I132" s="180" t="n">
        <x:f>IF(H132&lt;=0,0,H132*IFERROR(INDEX(Inputs!$E$15:$E$24,MATCH(1,Inputs!$L$15:$L$24,0)),0)/12)</x:f>
        <x:v>0</x:v>
      </x:c>
      <x:c r="J132" s="180" t="n">
        <x:f>MIN(H132+I132,IF(H132&gt;0,IFERROR(INDEX(Inputs!$H$15:$H$24,MATCH(1,Inputs!$L$15:$L$24,0)),0),0))</x:f>
        <x:v>0</x:v>
      </x:c>
      <x:c r="K132" s="180" t="n">
        <x:f>MAX(0,H132+I132-J132)</x:f>
        <x:v>0</x:v>
      </x:c>
      <x:c r="L132" s="180" t="n">
        <x:f>MIN(K132,MAX(0,$G132-0))</x:f>
        <x:v>0</x:v>
      </x:c>
      <x:c r="M132" s="180" t="n">
        <x:f>MAX(0,K132-L132)</x:f>
        <x:v>0</x:v>
      </x:c>
      <x:c r="N132" s="180" t="n">
        <x:f>S131</x:f>
        <x:v>0</x:v>
      </x:c>
      <x:c r="O132" s="180" t="n">
        <x:f>IF(N132&lt;=0,0,N132*IFERROR(INDEX(Inputs!$E$15:$E$24,MATCH(2,Inputs!$L$15:$L$24,0)),0)/12)</x:f>
        <x:v>0</x:v>
      </x:c>
      <x:c r="P132" s="180" t="n">
        <x:f>MIN(N132+O132,IF(N132&gt;0,IFERROR(INDEX(Inputs!$H$15:$H$24,MATCH(2,Inputs!$L$15:$L$24,0)),0),0))</x:f>
        <x:v>0</x:v>
      </x:c>
      <x:c r="Q132" s="180" t="n">
        <x:f>MAX(0,N132+O132-P132)</x:f>
        <x:v>0</x:v>
      </x:c>
      <x:c r="R132" s="180" t="n">
        <x:f>MIN(Q132,MAX(0,$G132-SUM(K132)))</x:f>
        <x:v>0</x:v>
      </x:c>
      <x:c r="S132" s="180" t="n">
        <x:f>MAX(0,Q132-R132)</x:f>
        <x:v>0</x:v>
      </x:c>
      <x:c r="T132" s="180" t="n">
        <x:f>Y131</x:f>
        <x:v>0</x:v>
      </x:c>
      <x:c r="U132" s="180" t="n">
        <x:f>IF(T132&lt;=0,0,T132*IFERROR(INDEX(Inputs!$E$15:$E$24,MATCH(3,Inputs!$L$15:$L$24,0)),0)/12)</x:f>
        <x:v>0</x:v>
      </x:c>
      <x:c r="V132" s="180" t="n">
        <x:f>MIN(T132+U132,IF(T132&gt;0,IFERROR(INDEX(Inputs!$H$15:$H$24,MATCH(3,Inputs!$L$15:$L$24,0)),0),0))</x:f>
        <x:v>0</x:v>
      </x:c>
      <x:c r="W132" s="180" t="n">
        <x:f>MAX(0,T132+U132-V132)</x:f>
        <x:v>0</x:v>
      </x:c>
      <x:c r="X132" s="180" t="n">
        <x:f>MIN(W132,MAX(0,$G132-SUM(K132,Q132)))</x:f>
        <x:v>0</x:v>
      </x:c>
      <x:c r="Y132" s="180" t="n">
        <x:f>MAX(0,W132-X132)</x:f>
        <x:v>0</x:v>
      </x:c>
      <x:c r="Z132" s="180" t="n">
        <x:f>AE131</x:f>
        <x:v>0</x:v>
      </x:c>
      <x:c r="AA132" s="180" t="n">
        <x:f>IF(Z132&lt;=0,0,Z132*IFERROR(INDEX(Inputs!$E$15:$E$24,MATCH(4,Inputs!$L$15:$L$24,0)),0)/12)</x:f>
        <x:v>0</x:v>
      </x:c>
      <x:c r="AB132" s="180" t="n">
        <x:f>MIN(Z132+AA132,IF(Z132&gt;0,IFERROR(INDEX(Inputs!$H$15:$H$24,MATCH(4,Inputs!$L$15:$L$24,0)),0),0))</x:f>
        <x:v>0</x:v>
      </x:c>
      <x:c r="AC132" s="180" t="n">
        <x:f>MAX(0,Z132+AA132-AB132)</x:f>
        <x:v>0</x:v>
      </x:c>
      <x:c r="AD132" s="180" t="n">
        <x:f>MIN(AC132,MAX(0,$G132-SUM(K132,Q132,W132)))</x:f>
        <x:v>0</x:v>
      </x:c>
      <x:c r="AE132" s="180" t="n">
        <x:f>MAX(0,AC132-AD132)</x:f>
        <x:v>0</x:v>
      </x:c>
      <x:c r="AF132" s="180" t="n">
        <x:f>AK131</x:f>
        <x:v>0</x:v>
      </x:c>
      <x:c r="AG132" s="180" t="n">
        <x:f>IF(AF132&lt;=0,0,AF132*IFERROR(INDEX(Inputs!$E$15:$E$24,MATCH(5,Inputs!$L$15:$L$24,0)),0)/12)</x:f>
        <x:v>0</x:v>
      </x:c>
      <x:c r="AH132" s="180" t="n">
        <x:f>MIN(AF132+AG132,IF(AF132&gt;0,IFERROR(INDEX(Inputs!$H$15:$H$24,MATCH(5,Inputs!$L$15:$L$24,0)),0),0))</x:f>
        <x:v>0</x:v>
      </x:c>
      <x:c r="AI132" s="180" t="n">
        <x:f>MAX(0,AF132+AG132-AH132)</x:f>
        <x:v>0</x:v>
      </x:c>
      <x:c r="AJ132" s="180" t="n">
        <x:f>MIN(AI132,MAX(0,$G132-SUM(K132,Q132,W132,AC132)))</x:f>
        <x:v>0</x:v>
      </x:c>
      <x:c r="AK132" s="180" t="n">
        <x:f>MAX(0,AI132-AJ132)</x:f>
        <x:v>0</x:v>
      </x:c>
      <x:c r="AL132" s="180" t="n">
        <x:f>AQ131</x:f>
        <x:v>0</x:v>
      </x:c>
      <x:c r="AM132" s="180" t="n">
        <x:f>IF(AL132&lt;=0,0,AL132*IFERROR(INDEX(Inputs!$E$15:$E$24,MATCH(6,Inputs!$L$15:$L$24,0)),0)/12)</x:f>
        <x:v>0</x:v>
      </x:c>
      <x:c r="AN132" s="180" t="n">
        <x:f>MIN(AL132+AM132,IF(AL132&gt;0,IFERROR(INDEX(Inputs!$H$15:$H$24,MATCH(6,Inputs!$L$15:$L$24,0)),0),0))</x:f>
        <x:v>0</x:v>
      </x:c>
      <x:c r="AO132" s="180" t="n">
        <x:f>MAX(0,AL132+AM132-AN132)</x:f>
        <x:v>0</x:v>
      </x:c>
      <x:c r="AP132" s="180" t="n">
        <x:f>MIN(AO132,MAX(0,$G132-SUM(K132,Q132,W132,AC132,AI132)))</x:f>
        <x:v>0</x:v>
      </x:c>
      <x:c r="AQ132" s="180" t="n">
        <x:f>MAX(0,AO132-AP132)</x:f>
        <x:v>0</x:v>
      </x:c>
      <x:c r="AR132" s="180" t="n">
        <x:f>AW131</x:f>
        <x:v>0</x:v>
      </x:c>
      <x:c r="AS132" s="180" t="n">
        <x:f>IF(AR132&lt;=0,0,AR132*IFERROR(INDEX(Inputs!$E$15:$E$24,MATCH(7,Inputs!$L$15:$L$24,0)),0)/12)</x:f>
        <x:v>0</x:v>
      </x:c>
      <x:c r="AT132" s="180" t="n">
        <x:f>MIN(AR132+AS132,IF(AR132&gt;0,IFERROR(INDEX(Inputs!$H$15:$H$24,MATCH(7,Inputs!$L$15:$L$24,0)),0),0))</x:f>
        <x:v>0</x:v>
      </x:c>
      <x:c r="AU132" s="180" t="n">
        <x:f>MAX(0,AR132+AS132-AT132)</x:f>
        <x:v>0</x:v>
      </x:c>
      <x:c r="AV132" s="180" t="n">
        <x:f>MIN(AU132,MAX(0,$G132-SUM(K132,Q132,W132,AC132,AI132,AO132)))</x:f>
        <x:v>0</x:v>
      </x:c>
      <x:c r="AW132" s="180" t="n">
        <x:f>MAX(0,AU132-AV132)</x:f>
        <x:v>0</x:v>
      </x:c>
      <x:c r="AX132" s="180" t="n">
        <x:f>BC131</x:f>
        <x:v>0</x:v>
      </x:c>
      <x:c r="AY132" s="180" t="n">
        <x:f>IF(AX132&lt;=0,0,AX132*IFERROR(INDEX(Inputs!$E$15:$E$24,MATCH(8,Inputs!$L$15:$L$24,0)),0)/12)</x:f>
        <x:v>0</x:v>
      </x:c>
      <x:c r="AZ132" s="180" t="n">
        <x:f>MIN(AX132+AY132,IF(AX132&gt;0,IFERROR(INDEX(Inputs!$H$15:$H$24,MATCH(8,Inputs!$L$15:$L$24,0)),0),0))</x:f>
        <x:v>0</x:v>
      </x:c>
      <x:c r="BA132" s="180" t="n">
        <x:f>MAX(0,AX132+AY132-AZ132)</x:f>
        <x:v>0</x:v>
      </x:c>
      <x:c r="BB132" s="180" t="n">
        <x:f>MIN(BA132,MAX(0,$G132-SUM(K132,Q132,W132,AC132,AI132,AO132,AU132)))</x:f>
        <x:v>0</x:v>
      </x:c>
      <x:c r="BC132" s="180" t="n">
        <x:f>MAX(0,BA132-BB132)</x:f>
        <x:v>0</x:v>
      </x:c>
      <x:c r="BD132" s="180" t="n">
        <x:f>BI131</x:f>
        <x:v>0</x:v>
      </x:c>
      <x:c r="BE132" s="180" t="n">
        <x:f>IF(BD132&lt;=0,0,BD132*IFERROR(INDEX(Inputs!$E$15:$E$24,MATCH(9,Inputs!$L$15:$L$24,0)),0)/12)</x:f>
        <x:v>0</x:v>
      </x:c>
      <x:c r="BF132" s="180" t="n">
        <x:f>MIN(BD132+BE132,IF(BD132&gt;0,IFERROR(INDEX(Inputs!$H$15:$H$24,MATCH(9,Inputs!$L$15:$L$24,0)),0),0))</x:f>
        <x:v>0</x:v>
      </x:c>
      <x:c r="BG132" s="180" t="n">
        <x:f>MAX(0,BD132+BE132-BF132)</x:f>
        <x:v>0</x:v>
      </x:c>
      <x:c r="BH132" s="180" t="n">
        <x:f>MIN(BG132,MAX(0,$G132-SUM(K132,Q132,W132,AC132,AI132,AO132,AU132,BA132)))</x:f>
        <x:v>0</x:v>
      </x:c>
      <x:c r="BI132" s="180" t="n">
        <x:f>MAX(0,BG132-BH132)</x:f>
        <x:v>0</x:v>
      </x:c>
      <x:c r="BJ132" s="180" t="n">
        <x:f>BO131</x:f>
        <x:v>0</x:v>
      </x:c>
      <x:c r="BK132" s="180" t="n">
        <x:f>IF(BJ132&lt;=0,0,BJ132*IFERROR(INDEX(Inputs!$E$15:$E$24,MATCH(10,Inputs!$L$15:$L$24,0)),0)/12)</x:f>
        <x:v>0</x:v>
      </x:c>
      <x:c r="BL132" s="180" t="n">
        <x:f>MIN(BJ132+BK132,IF(BJ132&gt;0,IFERROR(INDEX(Inputs!$H$15:$H$24,MATCH(10,Inputs!$L$15:$L$24,0)),0),0))</x:f>
        <x:v>0</x:v>
      </x:c>
      <x:c r="BM132" s="180" t="n">
        <x:f>MAX(0,BJ132+BK132-BL132)</x:f>
        <x:v>0</x:v>
      </x:c>
      <x:c r="BN132" s="180" t="n">
        <x:f>MIN(BM132,MAX(0,$G132-SUM(K132,Q132,W132,AC132,AI132,AO132,AU132,BA132,BG132)))</x:f>
        <x:v>0</x:v>
      </x:c>
      <x:c r="BO132" s="192" t="n">
        <x:f>MAX(0,BM132-BN132)</x:f>
        <x:v>0</x:v>
      </x:c>
    </x:row>
    <x:row r="133">
      <x:c r="A133" s="191" t="n">
        <x:f>126</x:f>
        <x:v>126</x:v>
      </x:c>
      <x:c r="B133" s="178" t="n">
        <x:f>EDATE(Inputs!$B$4,A133-1)</x:f>
        <x:v>50024</x:v>
      </x:c>
      <x:c r="C133" s="182" t="n">
        <x:f>SUM(H133,N133,T133,Z133,AF133,AL133,AR133,AX133,BD133,BJ133)</x:f>
        <x:v>0</x:v>
      </x:c>
      <x:c r="D133" s="182" t="n">
        <x:f>SUM(I133,O133,U133,AA133,AG133,AM133,AS133,AY133,BE133,BK133)</x:f>
        <x:v>0</x:v>
      </x:c>
      <x:c r="E133" s="182" t="n">
        <x:f>SUM(J133,P133,V133,AB133,AH133,AN133,AT133,AZ133,BF133,BL133)+SUM(L133,R133,X133,AD133,AJ133,AP133,AV133,BB133,BH133,BN133)</x:f>
        <x:v>0</x:v>
      </x:c>
      <x:c r="F133" s="182" t="n">
        <x:f>SUM(M133,S133,Y133,AE133,AK133,AQ133,AW133,BC133,BI133,BO133)</x:f>
        <x:v>0</x:v>
      </x:c>
      <x:c r="G133" s="182" t="n">
        <x:f>MAX(0,Inputs!$B$12-SUM(J133,P133,V133,AB133,AH133,AN133,AT133,AZ133,BF133,BL133))</x:f>
        <x:v>1150</x:v>
      </x:c>
      <x:c r="H133" s="180" t="n">
        <x:f>M132</x:f>
        <x:v>0</x:v>
      </x:c>
      <x:c r="I133" s="180" t="n">
        <x:f>IF(H133&lt;=0,0,H133*IFERROR(INDEX(Inputs!$E$15:$E$24,MATCH(1,Inputs!$L$15:$L$24,0)),0)/12)</x:f>
        <x:v>0</x:v>
      </x:c>
      <x:c r="J133" s="180" t="n">
        <x:f>MIN(H133+I133,IF(H133&gt;0,IFERROR(INDEX(Inputs!$H$15:$H$24,MATCH(1,Inputs!$L$15:$L$24,0)),0),0))</x:f>
        <x:v>0</x:v>
      </x:c>
      <x:c r="K133" s="180" t="n">
        <x:f>MAX(0,H133+I133-J133)</x:f>
        <x:v>0</x:v>
      </x:c>
      <x:c r="L133" s="180" t="n">
        <x:f>MIN(K133,MAX(0,$G133-0))</x:f>
        <x:v>0</x:v>
      </x:c>
      <x:c r="M133" s="180" t="n">
        <x:f>MAX(0,K133-L133)</x:f>
        <x:v>0</x:v>
      </x:c>
      <x:c r="N133" s="180" t="n">
        <x:f>S132</x:f>
        <x:v>0</x:v>
      </x:c>
      <x:c r="O133" s="180" t="n">
        <x:f>IF(N133&lt;=0,0,N133*IFERROR(INDEX(Inputs!$E$15:$E$24,MATCH(2,Inputs!$L$15:$L$24,0)),0)/12)</x:f>
        <x:v>0</x:v>
      </x:c>
      <x:c r="P133" s="180" t="n">
        <x:f>MIN(N133+O133,IF(N133&gt;0,IFERROR(INDEX(Inputs!$H$15:$H$24,MATCH(2,Inputs!$L$15:$L$24,0)),0),0))</x:f>
        <x:v>0</x:v>
      </x:c>
      <x:c r="Q133" s="180" t="n">
        <x:f>MAX(0,N133+O133-P133)</x:f>
        <x:v>0</x:v>
      </x:c>
      <x:c r="R133" s="180" t="n">
        <x:f>MIN(Q133,MAX(0,$G133-SUM(K133)))</x:f>
        <x:v>0</x:v>
      </x:c>
      <x:c r="S133" s="180" t="n">
        <x:f>MAX(0,Q133-R133)</x:f>
        <x:v>0</x:v>
      </x:c>
      <x:c r="T133" s="180" t="n">
        <x:f>Y132</x:f>
        <x:v>0</x:v>
      </x:c>
      <x:c r="U133" s="180" t="n">
        <x:f>IF(T133&lt;=0,0,T133*IFERROR(INDEX(Inputs!$E$15:$E$24,MATCH(3,Inputs!$L$15:$L$24,0)),0)/12)</x:f>
        <x:v>0</x:v>
      </x:c>
      <x:c r="V133" s="180" t="n">
        <x:f>MIN(T133+U133,IF(T133&gt;0,IFERROR(INDEX(Inputs!$H$15:$H$24,MATCH(3,Inputs!$L$15:$L$24,0)),0),0))</x:f>
        <x:v>0</x:v>
      </x:c>
      <x:c r="W133" s="180" t="n">
        <x:f>MAX(0,T133+U133-V133)</x:f>
        <x:v>0</x:v>
      </x:c>
      <x:c r="X133" s="180" t="n">
        <x:f>MIN(W133,MAX(0,$G133-SUM(K133,Q133)))</x:f>
        <x:v>0</x:v>
      </x:c>
      <x:c r="Y133" s="180" t="n">
        <x:f>MAX(0,W133-X133)</x:f>
        <x:v>0</x:v>
      </x:c>
      <x:c r="Z133" s="180" t="n">
        <x:f>AE132</x:f>
        <x:v>0</x:v>
      </x:c>
      <x:c r="AA133" s="180" t="n">
        <x:f>IF(Z133&lt;=0,0,Z133*IFERROR(INDEX(Inputs!$E$15:$E$24,MATCH(4,Inputs!$L$15:$L$24,0)),0)/12)</x:f>
        <x:v>0</x:v>
      </x:c>
      <x:c r="AB133" s="180" t="n">
        <x:f>MIN(Z133+AA133,IF(Z133&gt;0,IFERROR(INDEX(Inputs!$H$15:$H$24,MATCH(4,Inputs!$L$15:$L$24,0)),0),0))</x:f>
        <x:v>0</x:v>
      </x:c>
      <x:c r="AC133" s="180" t="n">
        <x:f>MAX(0,Z133+AA133-AB133)</x:f>
        <x:v>0</x:v>
      </x:c>
      <x:c r="AD133" s="180" t="n">
        <x:f>MIN(AC133,MAX(0,$G133-SUM(K133,Q133,W133)))</x:f>
        <x:v>0</x:v>
      </x:c>
      <x:c r="AE133" s="180" t="n">
        <x:f>MAX(0,AC133-AD133)</x:f>
        <x:v>0</x:v>
      </x:c>
      <x:c r="AF133" s="180" t="n">
        <x:f>AK132</x:f>
        <x:v>0</x:v>
      </x:c>
      <x:c r="AG133" s="180" t="n">
        <x:f>IF(AF133&lt;=0,0,AF133*IFERROR(INDEX(Inputs!$E$15:$E$24,MATCH(5,Inputs!$L$15:$L$24,0)),0)/12)</x:f>
        <x:v>0</x:v>
      </x:c>
      <x:c r="AH133" s="180" t="n">
        <x:f>MIN(AF133+AG133,IF(AF133&gt;0,IFERROR(INDEX(Inputs!$H$15:$H$24,MATCH(5,Inputs!$L$15:$L$24,0)),0),0))</x:f>
        <x:v>0</x:v>
      </x:c>
      <x:c r="AI133" s="180" t="n">
        <x:f>MAX(0,AF133+AG133-AH133)</x:f>
        <x:v>0</x:v>
      </x:c>
      <x:c r="AJ133" s="180" t="n">
        <x:f>MIN(AI133,MAX(0,$G133-SUM(K133,Q133,W133,AC133)))</x:f>
        <x:v>0</x:v>
      </x:c>
      <x:c r="AK133" s="180" t="n">
        <x:f>MAX(0,AI133-AJ133)</x:f>
        <x:v>0</x:v>
      </x:c>
      <x:c r="AL133" s="180" t="n">
        <x:f>AQ132</x:f>
        <x:v>0</x:v>
      </x:c>
      <x:c r="AM133" s="180" t="n">
        <x:f>IF(AL133&lt;=0,0,AL133*IFERROR(INDEX(Inputs!$E$15:$E$24,MATCH(6,Inputs!$L$15:$L$24,0)),0)/12)</x:f>
        <x:v>0</x:v>
      </x:c>
      <x:c r="AN133" s="180" t="n">
        <x:f>MIN(AL133+AM133,IF(AL133&gt;0,IFERROR(INDEX(Inputs!$H$15:$H$24,MATCH(6,Inputs!$L$15:$L$24,0)),0),0))</x:f>
        <x:v>0</x:v>
      </x:c>
      <x:c r="AO133" s="180" t="n">
        <x:f>MAX(0,AL133+AM133-AN133)</x:f>
        <x:v>0</x:v>
      </x:c>
      <x:c r="AP133" s="180" t="n">
        <x:f>MIN(AO133,MAX(0,$G133-SUM(K133,Q133,W133,AC133,AI133)))</x:f>
        <x:v>0</x:v>
      </x:c>
      <x:c r="AQ133" s="180" t="n">
        <x:f>MAX(0,AO133-AP133)</x:f>
        <x:v>0</x:v>
      </x:c>
      <x:c r="AR133" s="180" t="n">
        <x:f>AW132</x:f>
        <x:v>0</x:v>
      </x:c>
      <x:c r="AS133" s="180" t="n">
        <x:f>IF(AR133&lt;=0,0,AR133*IFERROR(INDEX(Inputs!$E$15:$E$24,MATCH(7,Inputs!$L$15:$L$24,0)),0)/12)</x:f>
        <x:v>0</x:v>
      </x:c>
      <x:c r="AT133" s="180" t="n">
        <x:f>MIN(AR133+AS133,IF(AR133&gt;0,IFERROR(INDEX(Inputs!$H$15:$H$24,MATCH(7,Inputs!$L$15:$L$24,0)),0),0))</x:f>
        <x:v>0</x:v>
      </x:c>
      <x:c r="AU133" s="180" t="n">
        <x:f>MAX(0,AR133+AS133-AT133)</x:f>
        <x:v>0</x:v>
      </x:c>
      <x:c r="AV133" s="180" t="n">
        <x:f>MIN(AU133,MAX(0,$G133-SUM(K133,Q133,W133,AC133,AI133,AO133)))</x:f>
        <x:v>0</x:v>
      </x:c>
      <x:c r="AW133" s="180" t="n">
        <x:f>MAX(0,AU133-AV133)</x:f>
        <x:v>0</x:v>
      </x:c>
      <x:c r="AX133" s="180" t="n">
        <x:f>BC132</x:f>
        <x:v>0</x:v>
      </x:c>
      <x:c r="AY133" s="180" t="n">
        <x:f>IF(AX133&lt;=0,0,AX133*IFERROR(INDEX(Inputs!$E$15:$E$24,MATCH(8,Inputs!$L$15:$L$24,0)),0)/12)</x:f>
        <x:v>0</x:v>
      </x:c>
      <x:c r="AZ133" s="180" t="n">
        <x:f>MIN(AX133+AY133,IF(AX133&gt;0,IFERROR(INDEX(Inputs!$H$15:$H$24,MATCH(8,Inputs!$L$15:$L$24,0)),0),0))</x:f>
        <x:v>0</x:v>
      </x:c>
      <x:c r="BA133" s="180" t="n">
        <x:f>MAX(0,AX133+AY133-AZ133)</x:f>
        <x:v>0</x:v>
      </x:c>
      <x:c r="BB133" s="180" t="n">
        <x:f>MIN(BA133,MAX(0,$G133-SUM(K133,Q133,W133,AC133,AI133,AO133,AU133)))</x:f>
        <x:v>0</x:v>
      </x:c>
      <x:c r="BC133" s="180" t="n">
        <x:f>MAX(0,BA133-BB133)</x:f>
        <x:v>0</x:v>
      </x:c>
      <x:c r="BD133" s="180" t="n">
        <x:f>BI132</x:f>
        <x:v>0</x:v>
      </x:c>
      <x:c r="BE133" s="180" t="n">
        <x:f>IF(BD133&lt;=0,0,BD133*IFERROR(INDEX(Inputs!$E$15:$E$24,MATCH(9,Inputs!$L$15:$L$24,0)),0)/12)</x:f>
        <x:v>0</x:v>
      </x:c>
      <x:c r="BF133" s="180" t="n">
        <x:f>MIN(BD133+BE133,IF(BD133&gt;0,IFERROR(INDEX(Inputs!$H$15:$H$24,MATCH(9,Inputs!$L$15:$L$24,0)),0),0))</x:f>
        <x:v>0</x:v>
      </x:c>
      <x:c r="BG133" s="180" t="n">
        <x:f>MAX(0,BD133+BE133-BF133)</x:f>
        <x:v>0</x:v>
      </x:c>
      <x:c r="BH133" s="180" t="n">
        <x:f>MIN(BG133,MAX(0,$G133-SUM(K133,Q133,W133,AC133,AI133,AO133,AU133,BA133)))</x:f>
        <x:v>0</x:v>
      </x:c>
      <x:c r="BI133" s="180" t="n">
        <x:f>MAX(0,BG133-BH133)</x:f>
        <x:v>0</x:v>
      </x:c>
      <x:c r="BJ133" s="180" t="n">
        <x:f>BO132</x:f>
        <x:v>0</x:v>
      </x:c>
      <x:c r="BK133" s="180" t="n">
        <x:f>IF(BJ133&lt;=0,0,BJ133*IFERROR(INDEX(Inputs!$E$15:$E$24,MATCH(10,Inputs!$L$15:$L$24,0)),0)/12)</x:f>
        <x:v>0</x:v>
      </x:c>
      <x:c r="BL133" s="180" t="n">
        <x:f>MIN(BJ133+BK133,IF(BJ133&gt;0,IFERROR(INDEX(Inputs!$H$15:$H$24,MATCH(10,Inputs!$L$15:$L$24,0)),0),0))</x:f>
        <x:v>0</x:v>
      </x:c>
      <x:c r="BM133" s="180" t="n">
        <x:f>MAX(0,BJ133+BK133-BL133)</x:f>
        <x:v>0</x:v>
      </x:c>
      <x:c r="BN133" s="180" t="n">
        <x:f>MIN(BM133,MAX(0,$G133-SUM(K133,Q133,W133,AC133,AI133,AO133,AU133,BA133,BG133)))</x:f>
        <x:v>0</x:v>
      </x:c>
      <x:c r="BO133" s="192" t="n">
        <x:f>MAX(0,BM133-BN133)</x:f>
        <x:v>0</x:v>
      </x:c>
    </x:row>
    <x:row r="134">
      <x:c r="A134" s="191" t="n">
        <x:f>127</x:f>
        <x:v>127</x:v>
      </x:c>
      <x:c r="B134" s="178" t="n">
        <x:f>EDATE(Inputs!$B$4,A134-1)</x:f>
        <x:v>50055</x:v>
      </x:c>
      <x:c r="C134" s="182" t="n">
        <x:f>SUM(H134,N134,T134,Z134,AF134,AL134,AR134,AX134,BD134,BJ134)</x:f>
        <x:v>0</x:v>
      </x:c>
      <x:c r="D134" s="182" t="n">
        <x:f>SUM(I134,O134,U134,AA134,AG134,AM134,AS134,AY134,BE134,BK134)</x:f>
        <x:v>0</x:v>
      </x:c>
      <x:c r="E134" s="182" t="n">
        <x:f>SUM(J134,P134,V134,AB134,AH134,AN134,AT134,AZ134,BF134,BL134)+SUM(L134,R134,X134,AD134,AJ134,AP134,AV134,BB134,BH134,BN134)</x:f>
        <x:v>0</x:v>
      </x:c>
      <x:c r="F134" s="182" t="n">
        <x:f>SUM(M134,S134,Y134,AE134,AK134,AQ134,AW134,BC134,BI134,BO134)</x:f>
        <x:v>0</x:v>
      </x:c>
      <x:c r="G134" s="182" t="n">
        <x:f>MAX(0,Inputs!$B$12-SUM(J134,P134,V134,AB134,AH134,AN134,AT134,AZ134,BF134,BL134))</x:f>
        <x:v>1150</x:v>
      </x:c>
      <x:c r="H134" s="180" t="n">
        <x:f>M133</x:f>
        <x:v>0</x:v>
      </x:c>
      <x:c r="I134" s="180" t="n">
        <x:f>IF(H134&lt;=0,0,H134*IFERROR(INDEX(Inputs!$E$15:$E$24,MATCH(1,Inputs!$L$15:$L$24,0)),0)/12)</x:f>
        <x:v>0</x:v>
      </x:c>
      <x:c r="J134" s="180" t="n">
        <x:f>MIN(H134+I134,IF(H134&gt;0,IFERROR(INDEX(Inputs!$H$15:$H$24,MATCH(1,Inputs!$L$15:$L$24,0)),0),0))</x:f>
        <x:v>0</x:v>
      </x:c>
      <x:c r="K134" s="180" t="n">
        <x:f>MAX(0,H134+I134-J134)</x:f>
        <x:v>0</x:v>
      </x:c>
      <x:c r="L134" s="180" t="n">
        <x:f>MIN(K134,MAX(0,$G134-0))</x:f>
        <x:v>0</x:v>
      </x:c>
      <x:c r="M134" s="180" t="n">
        <x:f>MAX(0,K134-L134)</x:f>
        <x:v>0</x:v>
      </x:c>
      <x:c r="N134" s="180" t="n">
        <x:f>S133</x:f>
        <x:v>0</x:v>
      </x:c>
      <x:c r="O134" s="180" t="n">
        <x:f>IF(N134&lt;=0,0,N134*IFERROR(INDEX(Inputs!$E$15:$E$24,MATCH(2,Inputs!$L$15:$L$24,0)),0)/12)</x:f>
        <x:v>0</x:v>
      </x:c>
      <x:c r="P134" s="180" t="n">
        <x:f>MIN(N134+O134,IF(N134&gt;0,IFERROR(INDEX(Inputs!$H$15:$H$24,MATCH(2,Inputs!$L$15:$L$24,0)),0),0))</x:f>
        <x:v>0</x:v>
      </x:c>
      <x:c r="Q134" s="180" t="n">
        <x:f>MAX(0,N134+O134-P134)</x:f>
        <x:v>0</x:v>
      </x:c>
      <x:c r="R134" s="180" t="n">
        <x:f>MIN(Q134,MAX(0,$G134-SUM(K134)))</x:f>
        <x:v>0</x:v>
      </x:c>
      <x:c r="S134" s="180" t="n">
        <x:f>MAX(0,Q134-R134)</x:f>
        <x:v>0</x:v>
      </x:c>
      <x:c r="T134" s="180" t="n">
        <x:f>Y133</x:f>
        <x:v>0</x:v>
      </x:c>
      <x:c r="U134" s="180" t="n">
        <x:f>IF(T134&lt;=0,0,T134*IFERROR(INDEX(Inputs!$E$15:$E$24,MATCH(3,Inputs!$L$15:$L$24,0)),0)/12)</x:f>
        <x:v>0</x:v>
      </x:c>
      <x:c r="V134" s="180" t="n">
        <x:f>MIN(T134+U134,IF(T134&gt;0,IFERROR(INDEX(Inputs!$H$15:$H$24,MATCH(3,Inputs!$L$15:$L$24,0)),0),0))</x:f>
        <x:v>0</x:v>
      </x:c>
      <x:c r="W134" s="180" t="n">
        <x:f>MAX(0,T134+U134-V134)</x:f>
        <x:v>0</x:v>
      </x:c>
      <x:c r="X134" s="180" t="n">
        <x:f>MIN(W134,MAX(0,$G134-SUM(K134,Q134)))</x:f>
        <x:v>0</x:v>
      </x:c>
      <x:c r="Y134" s="180" t="n">
        <x:f>MAX(0,W134-X134)</x:f>
        <x:v>0</x:v>
      </x:c>
      <x:c r="Z134" s="180" t="n">
        <x:f>AE133</x:f>
        <x:v>0</x:v>
      </x:c>
      <x:c r="AA134" s="180" t="n">
        <x:f>IF(Z134&lt;=0,0,Z134*IFERROR(INDEX(Inputs!$E$15:$E$24,MATCH(4,Inputs!$L$15:$L$24,0)),0)/12)</x:f>
        <x:v>0</x:v>
      </x:c>
      <x:c r="AB134" s="180" t="n">
        <x:f>MIN(Z134+AA134,IF(Z134&gt;0,IFERROR(INDEX(Inputs!$H$15:$H$24,MATCH(4,Inputs!$L$15:$L$24,0)),0),0))</x:f>
        <x:v>0</x:v>
      </x:c>
      <x:c r="AC134" s="180" t="n">
        <x:f>MAX(0,Z134+AA134-AB134)</x:f>
        <x:v>0</x:v>
      </x:c>
      <x:c r="AD134" s="180" t="n">
        <x:f>MIN(AC134,MAX(0,$G134-SUM(K134,Q134,W134)))</x:f>
        <x:v>0</x:v>
      </x:c>
      <x:c r="AE134" s="180" t="n">
        <x:f>MAX(0,AC134-AD134)</x:f>
        <x:v>0</x:v>
      </x:c>
      <x:c r="AF134" s="180" t="n">
        <x:f>AK133</x:f>
        <x:v>0</x:v>
      </x:c>
      <x:c r="AG134" s="180" t="n">
        <x:f>IF(AF134&lt;=0,0,AF134*IFERROR(INDEX(Inputs!$E$15:$E$24,MATCH(5,Inputs!$L$15:$L$24,0)),0)/12)</x:f>
        <x:v>0</x:v>
      </x:c>
      <x:c r="AH134" s="180" t="n">
        <x:f>MIN(AF134+AG134,IF(AF134&gt;0,IFERROR(INDEX(Inputs!$H$15:$H$24,MATCH(5,Inputs!$L$15:$L$24,0)),0),0))</x:f>
        <x:v>0</x:v>
      </x:c>
      <x:c r="AI134" s="180" t="n">
        <x:f>MAX(0,AF134+AG134-AH134)</x:f>
        <x:v>0</x:v>
      </x:c>
      <x:c r="AJ134" s="180" t="n">
        <x:f>MIN(AI134,MAX(0,$G134-SUM(K134,Q134,W134,AC134)))</x:f>
        <x:v>0</x:v>
      </x:c>
      <x:c r="AK134" s="180" t="n">
        <x:f>MAX(0,AI134-AJ134)</x:f>
        <x:v>0</x:v>
      </x:c>
      <x:c r="AL134" s="180" t="n">
        <x:f>AQ133</x:f>
        <x:v>0</x:v>
      </x:c>
      <x:c r="AM134" s="180" t="n">
        <x:f>IF(AL134&lt;=0,0,AL134*IFERROR(INDEX(Inputs!$E$15:$E$24,MATCH(6,Inputs!$L$15:$L$24,0)),0)/12)</x:f>
        <x:v>0</x:v>
      </x:c>
      <x:c r="AN134" s="180" t="n">
        <x:f>MIN(AL134+AM134,IF(AL134&gt;0,IFERROR(INDEX(Inputs!$H$15:$H$24,MATCH(6,Inputs!$L$15:$L$24,0)),0),0))</x:f>
        <x:v>0</x:v>
      </x:c>
      <x:c r="AO134" s="180" t="n">
        <x:f>MAX(0,AL134+AM134-AN134)</x:f>
        <x:v>0</x:v>
      </x:c>
      <x:c r="AP134" s="180" t="n">
        <x:f>MIN(AO134,MAX(0,$G134-SUM(K134,Q134,W134,AC134,AI134)))</x:f>
        <x:v>0</x:v>
      </x:c>
      <x:c r="AQ134" s="180" t="n">
        <x:f>MAX(0,AO134-AP134)</x:f>
        <x:v>0</x:v>
      </x:c>
      <x:c r="AR134" s="180" t="n">
        <x:f>AW133</x:f>
        <x:v>0</x:v>
      </x:c>
      <x:c r="AS134" s="180" t="n">
        <x:f>IF(AR134&lt;=0,0,AR134*IFERROR(INDEX(Inputs!$E$15:$E$24,MATCH(7,Inputs!$L$15:$L$24,0)),0)/12)</x:f>
        <x:v>0</x:v>
      </x:c>
      <x:c r="AT134" s="180" t="n">
        <x:f>MIN(AR134+AS134,IF(AR134&gt;0,IFERROR(INDEX(Inputs!$H$15:$H$24,MATCH(7,Inputs!$L$15:$L$24,0)),0),0))</x:f>
        <x:v>0</x:v>
      </x:c>
      <x:c r="AU134" s="180" t="n">
        <x:f>MAX(0,AR134+AS134-AT134)</x:f>
        <x:v>0</x:v>
      </x:c>
      <x:c r="AV134" s="180" t="n">
        <x:f>MIN(AU134,MAX(0,$G134-SUM(K134,Q134,W134,AC134,AI134,AO134)))</x:f>
        <x:v>0</x:v>
      </x:c>
      <x:c r="AW134" s="180" t="n">
        <x:f>MAX(0,AU134-AV134)</x:f>
        <x:v>0</x:v>
      </x:c>
      <x:c r="AX134" s="180" t="n">
        <x:f>BC133</x:f>
        <x:v>0</x:v>
      </x:c>
      <x:c r="AY134" s="180" t="n">
        <x:f>IF(AX134&lt;=0,0,AX134*IFERROR(INDEX(Inputs!$E$15:$E$24,MATCH(8,Inputs!$L$15:$L$24,0)),0)/12)</x:f>
        <x:v>0</x:v>
      </x:c>
      <x:c r="AZ134" s="180" t="n">
        <x:f>MIN(AX134+AY134,IF(AX134&gt;0,IFERROR(INDEX(Inputs!$H$15:$H$24,MATCH(8,Inputs!$L$15:$L$24,0)),0),0))</x:f>
        <x:v>0</x:v>
      </x:c>
      <x:c r="BA134" s="180" t="n">
        <x:f>MAX(0,AX134+AY134-AZ134)</x:f>
        <x:v>0</x:v>
      </x:c>
      <x:c r="BB134" s="180" t="n">
        <x:f>MIN(BA134,MAX(0,$G134-SUM(K134,Q134,W134,AC134,AI134,AO134,AU134)))</x:f>
        <x:v>0</x:v>
      </x:c>
      <x:c r="BC134" s="180" t="n">
        <x:f>MAX(0,BA134-BB134)</x:f>
        <x:v>0</x:v>
      </x:c>
      <x:c r="BD134" s="180" t="n">
        <x:f>BI133</x:f>
        <x:v>0</x:v>
      </x:c>
      <x:c r="BE134" s="180" t="n">
        <x:f>IF(BD134&lt;=0,0,BD134*IFERROR(INDEX(Inputs!$E$15:$E$24,MATCH(9,Inputs!$L$15:$L$24,0)),0)/12)</x:f>
        <x:v>0</x:v>
      </x:c>
      <x:c r="BF134" s="180" t="n">
        <x:f>MIN(BD134+BE134,IF(BD134&gt;0,IFERROR(INDEX(Inputs!$H$15:$H$24,MATCH(9,Inputs!$L$15:$L$24,0)),0),0))</x:f>
        <x:v>0</x:v>
      </x:c>
      <x:c r="BG134" s="180" t="n">
        <x:f>MAX(0,BD134+BE134-BF134)</x:f>
        <x:v>0</x:v>
      </x:c>
      <x:c r="BH134" s="180" t="n">
        <x:f>MIN(BG134,MAX(0,$G134-SUM(K134,Q134,W134,AC134,AI134,AO134,AU134,BA134)))</x:f>
        <x:v>0</x:v>
      </x:c>
      <x:c r="BI134" s="180" t="n">
        <x:f>MAX(0,BG134-BH134)</x:f>
        <x:v>0</x:v>
      </x:c>
      <x:c r="BJ134" s="180" t="n">
        <x:f>BO133</x:f>
        <x:v>0</x:v>
      </x:c>
      <x:c r="BK134" s="180" t="n">
        <x:f>IF(BJ134&lt;=0,0,BJ134*IFERROR(INDEX(Inputs!$E$15:$E$24,MATCH(10,Inputs!$L$15:$L$24,0)),0)/12)</x:f>
        <x:v>0</x:v>
      </x:c>
      <x:c r="BL134" s="180" t="n">
        <x:f>MIN(BJ134+BK134,IF(BJ134&gt;0,IFERROR(INDEX(Inputs!$H$15:$H$24,MATCH(10,Inputs!$L$15:$L$24,0)),0),0))</x:f>
        <x:v>0</x:v>
      </x:c>
      <x:c r="BM134" s="180" t="n">
        <x:f>MAX(0,BJ134+BK134-BL134)</x:f>
        <x:v>0</x:v>
      </x:c>
      <x:c r="BN134" s="180" t="n">
        <x:f>MIN(BM134,MAX(0,$G134-SUM(K134,Q134,W134,AC134,AI134,AO134,AU134,BA134,BG134)))</x:f>
        <x:v>0</x:v>
      </x:c>
      <x:c r="BO134" s="192" t="n">
        <x:f>MAX(0,BM134-BN134)</x:f>
        <x:v>0</x:v>
      </x:c>
    </x:row>
    <x:row r="135">
      <x:c r="A135" s="191" t="n">
        <x:f>128</x:f>
        <x:v>128</x:v>
      </x:c>
      <x:c r="B135" s="178" t="n">
        <x:f>EDATE(Inputs!$B$4,A135-1)</x:f>
        <x:v>50086</x:v>
      </x:c>
      <x:c r="C135" s="182" t="n">
        <x:f>SUM(H135,N135,T135,Z135,AF135,AL135,AR135,AX135,BD135,BJ135)</x:f>
        <x:v>0</x:v>
      </x:c>
      <x:c r="D135" s="182" t="n">
        <x:f>SUM(I135,O135,U135,AA135,AG135,AM135,AS135,AY135,BE135,BK135)</x:f>
        <x:v>0</x:v>
      </x:c>
      <x:c r="E135" s="182" t="n">
        <x:f>SUM(J135,P135,V135,AB135,AH135,AN135,AT135,AZ135,BF135,BL135)+SUM(L135,R135,X135,AD135,AJ135,AP135,AV135,BB135,BH135,BN135)</x:f>
        <x:v>0</x:v>
      </x:c>
      <x:c r="F135" s="182" t="n">
        <x:f>SUM(M135,S135,Y135,AE135,AK135,AQ135,AW135,BC135,BI135,BO135)</x:f>
        <x:v>0</x:v>
      </x:c>
      <x:c r="G135" s="182" t="n">
        <x:f>MAX(0,Inputs!$B$12-SUM(J135,P135,V135,AB135,AH135,AN135,AT135,AZ135,BF135,BL135))</x:f>
        <x:v>1150</x:v>
      </x:c>
      <x:c r="H135" s="180" t="n">
        <x:f>M134</x:f>
        <x:v>0</x:v>
      </x:c>
      <x:c r="I135" s="180" t="n">
        <x:f>IF(H135&lt;=0,0,H135*IFERROR(INDEX(Inputs!$E$15:$E$24,MATCH(1,Inputs!$L$15:$L$24,0)),0)/12)</x:f>
        <x:v>0</x:v>
      </x:c>
      <x:c r="J135" s="180" t="n">
        <x:f>MIN(H135+I135,IF(H135&gt;0,IFERROR(INDEX(Inputs!$H$15:$H$24,MATCH(1,Inputs!$L$15:$L$24,0)),0),0))</x:f>
        <x:v>0</x:v>
      </x:c>
      <x:c r="K135" s="180" t="n">
        <x:f>MAX(0,H135+I135-J135)</x:f>
        <x:v>0</x:v>
      </x:c>
      <x:c r="L135" s="180" t="n">
        <x:f>MIN(K135,MAX(0,$G135-0))</x:f>
        <x:v>0</x:v>
      </x:c>
      <x:c r="M135" s="180" t="n">
        <x:f>MAX(0,K135-L135)</x:f>
        <x:v>0</x:v>
      </x:c>
      <x:c r="N135" s="180" t="n">
        <x:f>S134</x:f>
        <x:v>0</x:v>
      </x:c>
      <x:c r="O135" s="180" t="n">
        <x:f>IF(N135&lt;=0,0,N135*IFERROR(INDEX(Inputs!$E$15:$E$24,MATCH(2,Inputs!$L$15:$L$24,0)),0)/12)</x:f>
        <x:v>0</x:v>
      </x:c>
      <x:c r="P135" s="180" t="n">
        <x:f>MIN(N135+O135,IF(N135&gt;0,IFERROR(INDEX(Inputs!$H$15:$H$24,MATCH(2,Inputs!$L$15:$L$24,0)),0),0))</x:f>
        <x:v>0</x:v>
      </x:c>
      <x:c r="Q135" s="180" t="n">
        <x:f>MAX(0,N135+O135-P135)</x:f>
        <x:v>0</x:v>
      </x:c>
      <x:c r="R135" s="180" t="n">
        <x:f>MIN(Q135,MAX(0,$G135-SUM(K135)))</x:f>
        <x:v>0</x:v>
      </x:c>
      <x:c r="S135" s="180" t="n">
        <x:f>MAX(0,Q135-R135)</x:f>
        <x:v>0</x:v>
      </x:c>
      <x:c r="T135" s="180" t="n">
        <x:f>Y134</x:f>
        <x:v>0</x:v>
      </x:c>
      <x:c r="U135" s="180" t="n">
        <x:f>IF(T135&lt;=0,0,T135*IFERROR(INDEX(Inputs!$E$15:$E$24,MATCH(3,Inputs!$L$15:$L$24,0)),0)/12)</x:f>
        <x:v>0</x:v>
      </x:c>
      <x:c r="V135" s="180" t="n">
        <x:f>MIN(T135+U135,IF(T135&gt;0,IFERROR(INDEX(Inputs!$H$15:$H$24,MATCH(3,Inputs!$L$15:$L$24,0)),0),0))</x:f>
        <x:v>0</x:v>
      </x:c>
      <x:c r="W135" s="180" t="n">
        <x:f>MAX(0,T135+U135-V135)</x:f>
        <x:v>0</x:v>
      </x:c>
      <x:c r="X135" s="180" t="n">
        <x:f>MIN(W135,MAX(0,$G135-SUM(K135,Q135)))</x:f>
        <x:v>0</x:v>
      </x:c>
      <x:c r="Y135" s="180" t="n">
        <x:f>MAX(0,W135-X135)</x:f>
        <x:v>0</x:v>
      </x:c>
      <x:c r="Z135" s="180" t="n">
        <x:f>AE134</x:f>
        <x:v>0</x:v>
      </x:c>
      <x:c r="AA135" s="180" t="n">
        <x:f>IF(Z135&lt;=0,0,Z135*IFERROR(INDEX(Inputs!$E$15:$E$24,MATCH(4,Inputs!$L$15:$L$24,0)),0)/12)</x:f>
        <x:v>0</x:v>
      </x:c>
      <x:c r="AB135" s="180" t="n">
        <x:f>MIN(Z135+AA135,IF(Z135&gt;0,IFERROR(INDEX(Inputs!$H$15:$H$24,MATCH(4,Inputs!$L$15:$L$24,0)),0),0))</x:f>
        <x:v>0</x:v>
      </x:c>
      <x:c r="AC135" s="180" t="n">
        <x:f>MAX(0,Z135+AA135-AB135)</x:f>
        <x:v>0</x:v>
      </x:c>
      <x:c r="AD135" s="180" t="n">
        <x:f>MIN(AC135,MAX(0,$G135-SUM(K135,Q135,W135)))</x:f>
        <x:v>0</x:v>
      </x:c>
      <x:c r="AE135" s="180" t="n">
        <x:f>MAX(0,AC135-AD135)</x:f>
        <x:v>0</x:v>
      </x:c>
      <x:c r="AF135" s="180" t="n">
        <x:f>AK134</x:f>
        <x:v>0</x:v>
      </x:c>
      <x:c r="AG135" s="180" t="n">
        <x:f>IF(AF135&lt;=0,0,AF135*IFERROR(INDEX(Inputs!$E$15:$E$24,MATCH(5,Inputs!$L$15:$L$24,0)),0)/12)</x:f>
        <x:v>0</x:v>
      </x:c>
      <x:c r="AH135" s="180" t="n">
        <x:f>MIN(AF135+AG135,IF(AF135&gt;0,IFERROR(INDEX(Inputs!$H$15:$H$24,MATCH(5,Inputs!$L$15:$L$24,0)),0),0))</x:f>
        <x:v>0</x:v>
      </x:c>
      <x:c r="AI135" s="180" t="n">
        <x:f>MAX(0,AF135+AG135-AH135)</x:f>
        <x:v>0</x:v>
      </x:c>
      <x:c r="AJ135" s="180" t="n">
        <x:f>MIN(AI135,MAX(0,$G135-SUM(K135,Q135,W135,AC135)))</x:f>
        <x:v>0</x:v>
      </x:c>
      <x:c r="AK135" s="180" t="n">
        <x:f>MAX(0,AI135-AJ135)</x:f>
        <x:v>0</x:v>
      </x:c>
      <x:c r="AL135" s="180" t="n">
        <x:f>AQ134</x:f>
        <x:v>0</x:v>
      </x:c>
      <x:c r="AM135" s="180" t="n">
        <x:f>IF(AL135&lt;=0,0,AL135*IFERROR(INDEX(Inputs!$E$15:$E$24,MATCH(6,Inputs!$L$15:$L$24,0)),0)/12)</x:f>
        <x:v>0</x:v>
      </x:c>
      <x:c r="AN135" s="180" t="n">
        <x:f>MIN(AL135+AM135,IF(AL135&gt;0,IFERROR(INDEX(Inputs!$H$15:$H$24,MATCH(6,Inputs!$L$15:$L$24,0)),0),0))</x:f>
        <x:v>0</x:v>
      </x:c>
      <x:c r="AO135" s="180" t="n">
        <x:f>MAX(0,AL135+AM135-AN135)</x:f>
        <x:v>0</x:v>
      </x:c>
      <x:c r="AP135" s="180" t="n">
        <x:f>MIN(AO135,MAX(0,$G135-SUM(K135,Q135,W135,AC135,AI135)))</x:f>
        <x:v>0</x:v>
      </x:c>
      <x:c r="AQ135" s="180" t="n">
        <x:f>MAX(0,AO135-AP135)</x:f>
        <x:v>0</x:v>
      </x:c>
      <x:c r="AR135" s="180" t="n">
        <x:f>AW134</x:f>
        <x:v>0</x:v>
      </x:c>
      <x:c r="AS135" s="180" t="n">
        <x:f>IF(AR135&lt;=0,0,AR135*IFERROR(INDEX(Inputs!$E$15:$E$24,MATCH(7,Inputs!$L$15:$L$24,0)),0)/12)</x:f>
        <x:v>0</x:v>
      </x:c>
      <x:c r="AT135" s="180" t="n">
        <x:f>MIN(AR135+AS135,IF(AR135&gt;0,IFERROR(INDEX(Inputs!$H$15:$H$24,MATCH(7,Inputs!$L$15:$L$24,0)),0),0))</x:f>
        <x:v>0</x:v>
      </x:c>
      <x:c r="AU135" s="180" t="n">
        <x:f>MAX(0,AR135+AS135-AT135)</x:f>
        <x:v>0</x:v>
      </x:c>
      <x:c r="AV135" s="180" t="n">
        <x:f>MIN(AU135,MAX(0,$G135-SUM(K135,Q135,W135,AC135,AI135,AO135)))</x:f>
        <x:v>0</x:v>
      </x:c>
      <x:c r="AW135" s="180" t="n">
        <x:f>MAX(0,AU135-AV135)</x:f>
        <x:v>0</x:v>
      </x:c>
      <x:c r="AX135" s="180" t="n">
        <x:f>BC134</x:f>
        <x:v>0</x:v>
      </x:c>
      <x:c r="AY135" s="180" t="n">
        <x:f>IF(AX135&lt;=0,0,AX135*IFERROR(INDEX(Inputs!$E$15:$E$24,MATCH(8,Inputs!$L$15:$L$24,0)),0)/12)</x:f>
        <x:v>0</x:v>
      </x:c>
      <x:c r="AZ135" s="180" t="n">
        <x:f>MIN(AX135+AY135,IF(AX135&gt;0,IFERROR(INDEX(Inputs!$H$15:$H$24,MATCH(8,Inputs!$L$15:$L$24,0)),0),0))</x:f>
        <x:v>0</x:v>
      </x:c>
      <x:c r="BA135" s="180" t="n">
        <x:f>MAX(0,AX135+AY135-AZ135)</x:f>
        <x:v>0</x:v>
      </x:c>
      <x:c r="BB135" s="180" t="n">
        <x:f>MIN(BA135,MAX(0,$G135-SUM(K135,Q135,W135,AC135,AI135,AO135,AU135)))</x:f>
        <x:v>0</x:v>
      </x:c>
      <x:c r="BC135" s="180" t="n">
        <x:f>MAX(0,BA135-BB135)</x:f>
        <x:v>0</x:v>
      </x:c>
      <x:c r="BD135" s="180" t="n">
        <x:f>BI134</x:f>
        <x:v>0</x:v>
      </x:c>
      <x:c r="BE135" s="180" t="n">
        <x:f>IF(BD135&lt;=0,0,BD135*IFERROR(INDEX(Inputs!$E$15:$E$24,MATCH(9,Inputs!$L$15:$L$24,0)),0)/12)</x:f>
        <x:v>0</x:v>
      </x:c>
      <x:c r="BF135" s="180" t="n">
        <x:f>MIN(BD135+BE135,IF(BD135&gt;0,IFERROR(INDEX(Inputs!$H$15:$H$24,MATCH(9,Inputs!$L$15:$L$24,0)),0),0))</x:f>
        <x:v>0</x:v>
      </x:c>
      <x:c r="BG135" s="180" t="n">
        <x:f>MAX(0,BD135+BE135-BF135)</x:f>
        <x:v>0</x:v>
      </x:c>
      <x:c r="BH135" s="180" t="n">
        <x:f>MIN(BG135,MAX(0,$G135-SUM(K135,Q135,W135,AC135,AI135,AO135,AU135,BA135)))</x:f>
        <x:v>0</x:v>
      </x:c>
      <x:c r="BI135" s="180" t="n">
        <x:f>MAX(0,BG135-BH135)</x:f>
        <x:v>0</x:v>
      </x:c>
      <x:c r="BJ135" s="180" t="n">
        <x:f>BO134</x:f>
        <x:v>0</x:v>
      </x:c>
      <x:c r="BK135" s="180" t="n">
        <x:f>IF(BJ135&lt;=0,0,BJ135*IFERROR(INDEX(Inputs!$E$15:$E$24,MATCH(10,Inputs!$L$15:$L$24,0)),0)/12)</x:f>
        <x:v>0</x:v>
      </x:c>
      <x:c r="BL135" s="180" t="n">
        <x:f>MIN(BJ135+BK135,IF(BJ135&gt;0,IFERROR(INDEX(Inputs!$H$15:$H$24,MATCH(10,Inputs!$L$15:$L$24,0)),0),0))</x:f>
        <x:v>0</x:v>
      </x:c>
      <x:c r="BM135" s="180" t="n">
        <x:f>MAX(0,BJ135+BK135-BL135)</x:f>
        <x:v>0</x:v>
      </x:c>
      <x:c r="BN135" s="180" t="n">
        <x:f>MIN(BM135,MAX(0,$G135-SUM(K135,Q135,W135,AC135,AI135,AO135,AU135,BA135,BG135)))</x:f>
        <x:v>0</x:v>
      </x:c>
      <x:c r="BO135" s="192" t="n">
        <x:f>MAX(0,BM135-BN135)</x:f>
        <x:v>0</x:v>
      </x:c>
    </x:row>
    <x:row r="136">
      <x:c r="A136" s="191" t="n">
        <x:f>129</x:f>
        <x:v>129</x:v>
      </x:c>
      <x:c r="B136" s="178" t="n">
        <x:f>EDATE(Inputs!$B$4,A136-1)</x:f>
        <x:v>50114</x:v>
      </x:c>
      <x:c r="C136" s="182" t="n">
        <x:f>SUM(H136,N136,T136,Z136,AF136,AL136,AR136,AX136,BD136,BJ136)</x:f>
        <x:v>0</x:v>
      </x:c>
      <x:c r="D136" s="182" t="n">
        <x:f>SUM(I136,O136,U136,AA136,AG136,AM136,AS136,AY136,BE136,BK136)</x:f>
        <x:v>0</x:v>
      </x:c>
      <x:c r="E136" s="182" t="n">
        <x:f>SUM(J136,P136,V136,AB136,AH136,AN136,AT136,AZ136,BF136,BL136)+SUM(L136,R136,X136,AD136,AJ136,AP136,AV136,BB136,BH136,BN136)</x:f>
        <x:v>0</x:v>
      </x:c>
      <x:c r="F136" s="182" t="n">
        <x:f>SUM(M136,S136,Y136,AE136,AK136,AQ136,AW136,BC136,BI136,BO136)</x:f>
        <x:v>0</x:v>
      </x:c>
      <x:c r="G136" s="182" t="n">
        <x:f>MAX(0,Inputs!$B$12-SUM(J136,P136,V136,AB136,AH136,AN136,AT136,AZ136,BF136,BL136))</x:f>
        <x:v>1150</x:v>
      </x:c>
      <x:c r="H136" s="180" t="n">
        <x:f>M135</x:f>
        <x:v>0</x:v>
      </x:c>
      <x:c r="I136" s="180" t="n">
        <x:f>IF(H136&lt;=0,0,H136*IFERROR(INDEX(Inputs!$E$15:$E$24,MATCH(1,Inputs!$L$15:$L$24,0)),0)/12)</x:f>
        <x:v>0</x:v>
      </x:c>
      <x:c r="J136" s="180" t="n">
        <x:f>MIN(H136+I136,IF(H136&gt;0,IFERROR(INDEX(Inputs!$H$15:$H$24,MATCH(1,Inputs!$L$15:$L$24,0)),0),0))</x:f>
        <x:v>0</x:v>
      </x:c>
      <x:c r="K136" s="180" t="n">
        <x:f>MAX(0,H136+I136-J136)</x:f>
        <x:v>0</x:v>
      </x:c>
      <x:c r="L136" s="180" t="n">
        <x:f>MIN(K136,MAX(0,$G136-0))</x:f>
        <x:v>0</x:v>
      </x:c>
      <x:c r="M136" s="180" t="n">
        <x:f>MAX(0,K136-L136)</x:f>
        <x:v>0</x:v>
      </x:c>
      <x:c r="N136" s="180" t="n">
        <x:f>S135</x:f>
        <x:v>0</x:v>
      </x:c>
      <x:c r="O136" s="180" t="n">
        <x:f>IF(N136&lt;=0,0,N136*IFERROR(INDEX(Inputs!$E$15:$E$24,MATCH(2,Inputs!$L$15:$L$24,0)),0)/12)</x:f>
        <x:v>0</x:v>
      </x:c>
      <x:c r="P136" s="180" t="n">
        <x:f>MIN(N136+O136,IF(N136&gt;0,IFERROR(INDEX(Inputs!$H$15:$H$24,MATCH(2,Inputs!$L$15:$L$24,0)),0),0))</x:f>
        <x:v>0</x:v>
      </x:c>
      <x:c r="Q136" s="180" t="n">
        <x:f>MAX(0,N136+O136-P136)</x:f>
        <x:v>0</x:v>
      </x:c>
      <x:c r="R136" s="180" t="n">
        <x:f>MIN(Q136,MAX(0,$G136-SUM(K136)))</x:f>
        <x:v>0</x:v>
      </x:c>
      <x:c r="S136" s="180" t="n">
        <x:f>MAX(0,Q136-R136)</x:f>
        <x:v>0</x:v>
      </x:c>
      <x:c r="T136" s="180" t="n">
        <x:f>Y135</x:f>
        <x:v>0</x:v>
      </x:c>
      <x:c r="U136" s="180" t="n">
        <x:f>IF(T136&lt;=0,0,T136*IFERROR(INDEX(Inputs!$E$15:$E$24,MATCH(3,Inputs!$L$15:$L$24,0)),0)/12)</x:f>
        <x:v>0</x:v>
      </x:c>
      <x:c r="V136" s="180" t="n">
        <x:f>MIN(T136+U136,IF(T136&gt;0,IFERROR(INDEX(Inputs!$H$15:$H$24,MATCH(3,Inputs!$L$15:$L$24,0)),0),0))</x:f>
        <x:v>0</x:v>
      </x:c>
      <x:c r="W136" s="180" t="n">
        <x:f>MAX(0,T136+U136-V136)</x:f>
        <x:v>0</x:v>
      </x:c>
      <x:c r="X136" s="180" t="n">
        <x:f>MIN(W136,MAX(0,$G136-SUM(K136,Q136)))</x:f>
        <x:v>0</x:v>
      </x:c>
      <x:c r="Y136" s="180" t="n">
        <x:f>MAX(0,W136-X136)</x:f>
        <x:v>0</x:v>
      </x:c>
      <x:c r="Z136" s="180" t="n">
        <x:f>AE135</x:f>
        <x:v>0</x:v>
      </x:c>
      <x:c r="AA136" s="180" t="n">
        <x:f>IF(Z136&lt;=0,0,Z136*IFERROR(INDEX(Inputs!$E$15:$E$24,MATCH(4,Inputs!$L$15:$L$24,0)),0)/12)</x:f>
        <x:v>0</x:v>
      </x:c>
      <x:c r="AB136" s="180" t="n">
        <x:f>MIN(Z136+AA136,IF(Z136&gt;0,IFERROR(INDEX(Inputs!$H$15:$H$24,MATCH(4,Inputs!$L$15:$L$24,0)),0),0))</x:f>
        <x:v>0</x:v>
      </x:c>
      <x:c r="AC136" s="180" t="n">
        <x:f>MAX(0,Z136+AA136-AB136)</x:f>
        <x:v>0</x:v>
      </x:c>
      <x:c r="AD136" s="180" t="n">
        <x:f>MIN(AC136,MAX(0,$G136-SUM(K136,Q136,W136)))</x:f>
        <x:v>0</x:v>
      </x:c>
      <x:c r="AE136" s="180" t="n">
        <x:f>MAX(0,AC136-AD136)</x:f>
        <x:v>0</x:v>
      </x:c>
      <x:c r="AF136" s="180" t="n">
        <x:f>AK135</x:f>
        <x:v>0</x:v>
      </x:c>
      <x:c r="AG136" s="180" t="n">
        <x:f>IF(AF136&lt;=0,0,AF136*IFERROR(INDEX(Inputs!$E$15:$E$24,MATCH(5,Inputs!$L$15:$L$24,0)),0)/12)</x:f>
        <x:v>0</x:v>
      </x:c>
      <x:c r="AH136" s="180" t="n">
        <x:f>MIN(AF136+AG136,IF(AF136&gt;0,IFERROR(INDEX(Inputs!$H$15:$H$24,MATCH(5,Inputs!$L$15:$L$24,0)),0),0))</x:f>
        <x:v>0</x:v>
      </x:c>
      <x:c r="AI136" s="180" t="n">
        <x:f>MAX(0,AF136+AG136-AH136)</x:f>
        <x:v>0</x:v>
      </x:c>
      <x:c r="AJ136" s="180" t="n">
        <x:f>MIN(AI136,MAX(0,$G136-SUM(K136,Q136,W136,AC136)))</x:f>
        <x:v>0</x:v>
      </x:c>
      <x:c r="AK136" s="180" t="n">
        <x:f>MAX(0,AI136-AJ136)</x:f>
        <x:v>0</x:v>
      </x:c>
      <x:c r="AL136" s="180" t="n">
        <x:f>AQ135</x:f>
        <x:v>0</x:v>
      </x:c>
      <x:c r="AM136" s="180" t="n">
        <x:f>IF(AL136&lt;=0,0,AL136*IFERROR(INDEX(Inputs!$E$15:$E$24,MATCH(6,Inputs!$L$15:$L$24,0)),0)/12)</x:f>
        <x:v>0</x:v>
      </x:c>
      <x:c r="AN136" s="180" t="n">
        <x:f>MIN(AL136+AM136,IF(AL136&gt;0,IFERROR(INDEX(Inputs!$H$15:$H$24,MATCH(6,Inputs!$L$15:$L$24,0)),0),0))</x:f>
        <x:v>0</x:v>
      </x:c>
      <x:c r="AO136" s="180" t="n">
        <x:f>MAX(0,AL136+AM136-AN136)</x:f>
        <x:v>0</x:v>
      </x:c>
      <x:c r="AP136" s="180" t="n">
        <x:f>MIN(AO136,MAX(0,$G136-SUM(K136,Q136,W136,AC136,AI136)))</x:f>
        <x:v>0</x:v>
      </x:c>
      <x:c r="AQ136" s="180" t="n">
        <x:f>MAX(0,AO136-AP136)</x:f>
        <x:v>0</x:v>
      </x:c>
      <x:c r="AR136" s="180" t="n">
        <x:f>AW135</x:f>
        <x:v>0</x:v>
      </x:c>
      <x:c r="AS136" s="180" t="n">
        <x:f>IF(AR136&lt;=0,0,AR136*IFERROR(INDEX(Inputs!$E$15:$E$24,MATCH(7,Inputs!$L$15:$L$24,0)),0)/12)</x:f>
        <x:v>0</x:v>
      </x:c>
      <x:c r="AT136" s="180" t="n">
        <x:f>MIN(AR136+AS136,IF(AR136&gt;0,IFERROR(INDEX(Inputs!$H$15:$H$24,MATCH(7,Inputs!$L$15:$L$24,0)),0),0))</x:f>
        <x:v>0</x:v>
      </x:c>
      <x:c r="AU136" s="180" t="n">
        <x:f>MAX(0,AR136+AS136-AT136)</x:f>
        <x:v>0</x:v>
      </x:c>
      <x:c r="AV136" s="180" t="n">
        <x:f>MIN(AU136,MAX(0,$G136-SUM(K136,Q136,W136,AC136,AI136,AO136)))</x:f>
        <x:v>0</x:v>
      </x:c>
      <x:c r="AW136" s="180" t="n">
        <x:f>MAX(0,AU136-AV136)</x:f>
        <x:v>0</x:v>
      </x:c>
      <x:c r="AX136" s="180" t="n">
        <x:f>BC135</x:f>
        <x:v>0</x:v>
      </x:c>
      <x:c r="AY136" s="180" t="n">
        <x:f>IF(AX136&lt;=0,0,AX136*IFERROR(INDEX(Inputs!$E$15:$E$24,MATCH(8,Inputs!$L$15:$L$24,0)),0)/12)</x:f>
        <x:v>0</x:v>
      </x:c>
      <x:c r="AZ136" s="180" t="n">
        <x:f>MIN(AX136+AY136,IF(AX136&gt;0,IFERROR(INDEX(Inputs!$H$15:$H$24,MATCH(8,Inputs!$L$15:$L$24,0)),0),0))</x:f>
        <x:v>0</x:v>
      </x:c>
      <x:c r="BA136" s="180" t="n">
        <x:f>MAX(0,AX136+AY136-AZ136)</x:f>
        <x:v>0</x:v>
      </x:c>
      <x:c r="BB136" s="180" t="n">
        <x:f>MIN(BA136,MAX(0,$G136-SUM(K136,Q136,W136,AC136,AI136,AO136,AU136)))</x:f>
        <x:v>0</x:v>
      </x:c>
      <x:c r="BC136" s="180" t="n">
        <x:f>MAX(0,BA136-BB136)</x:f>
        <x:v>0</x:v>
      </x:c>
      <x:c r="BD136" s="180" t="n">
        <x:f>BI135</x:f>
        <x:v>0</x:v>
      </x:c>
      <x:c r="BE136" s="180" t="n">
        <x:f>IF(BD136&lt;=0,0,BD136*IFERROR(INDEX(Inputs!$E$15:$E$24,MATCH(9,Inputs!$L$15:$L$24,0)),0)/12)</x:f>
        <x:v>0</x:v>
      </x:c>
      <x:c r="BF136" s="180" t="n">
        <x:f>MIN(BD136+BE136,IF(BD136&gt;0,IFERROR(INDEX(Inputs!$H$15:$H$24,MATCH(9,Inputs!$L$15:$L$24,0)),0),0))</x:f>
        <x:v>0</x:v>
      </x:c>
      <x:c r="BG136" s="180" t="n">
        <x:f>MAX(0,BD136+BE136-BF136)</x:f>
        <x:v>0</x:v>
      </x:c>
      <x:c r="BH136" s="180" t="n">
        <x:f>MIN(BG136,MAX(0,$G136-SUM(K136,Q136,W136,AC136,AI136,AO136,AU136,BA136)))</x:f>
        <x:v>0</x:v>
      </x:c>
      <x:c r="BI136" s="180" t="n">
        <x:f>MAX(0,BG136-BH136)</x:f>
        <x:v>0</x:v>
      </x:c>
      <x:c r="BJ136" s="180" t="n">
        <x:f>BO135</x:f>
        <x:v>0</x:v>
      </x:c>
      <x:c r="BK136" s="180" t="n">
        <x:f>IF(BJ136&lt;=0,0,BJ136*IFERROR(INDEX(Inputs!$E$15:$E$24,MATCH(10,Inputs!$L$15:$L$24,0)),0)/12)</x:f>
        <x:v>0</x:v>
      </x:c>
      <x:c r="BL136" s="180" t="n">
        <x:f>MIN(BJ136+BK136,IF(BJ136&gt;0,IFERROR(INDEX(Inputs!$H$15:$H$24,MATCH(10,Inputs!$L$15:$L$24,0)),0),0))</x:f>
        <x:v>0</x:v>
      </x:c>
      <x:c r="BM136" s="180" t="n">
        <x:f>MAX(0,BJ136+BK136-BL136)</x:f>
        <x:v>0</x:v>
      </x:c>
      <x:c r="BN136" s="180" t="n">
        <x:f>MIN(BM136,MAX(0,$G136-SUM(K136,Q136,W136,AC136,AI136,AO136,AU136,BA136,BG136)))</x:f>
        <x:v>0</x:v>
      </x:c>
      <x:c r="BO136" s="192" t="n">
        <x:f>MAX(0,BM136-BN136)</x:f>
        <x:v>0</x:v>
      </x:c>
    </x:row>
    <x:row r="137">
      <x:c r="A137" s="191" t="n">
        <x:f>130</x:f>
        <x:v>130</x:v>
      </x:c>
      <x:c r="B137" s="178" t="n">
        <x:f>EDATE(Inputs!$B$4,A137-1)</x:f>
        <x:v>50145</x:v>
      </x:c>
      <x:c r="C137" s="182" t="n">
        <x:f>SUM(H137,N137,T137,Z137,AF137,AL137,AR137,AX137,BD137,BJ137)</x:f>
        <x:v>0</x:v>
      </x:c>
      <x:c r="D137" s="182" t="n">
        <x:f>SUM(I137,O137,U137,AA137,AG137,AM137,AS137,AY137,BE137,BK137)</x:f>
        <x:v>0</x:v>
      </x:c>
      <x:c r="E137" s="182" t="n">
        <x:f>SUM(J137,P137,V137,AB137,AH137,AN137,AT137,AZ137,BF137,BL137)+SUM(L137,R137,X137,AD137,AJ137,AP137,AV137,BB137,BH137,BN137)</x:f>
        <x:v>0</x:v>
      </x:c>
      <x:c r="F137" s="182" t="n">
        <x:f>SUM(M137,S137,Y137,AE137,AK137,AQ137,AW137,BC137,BI137,BO137)</x:f>
        <x:v>0</x:v>
      </x:c>
      <x:c r="G137" s="182" t="n">
        <x:f>MAX(0,Inputs!$B$12-SUM(J137,P137,V137,AB137,AH137,AN137,AT137,AZ137,BF137,BL137))</x:f>
        <x:v>1150</x:v>
      </x:c>
      <x:c r="H137" s="180" t="n">
        <x:f>M136</x:f>
        <x:v>0</x:v>
      </x:c>
      <x:c r="I137" s="180" t="n">
        <x:f>IF(H137&lt;=0,0,H137*IFERROR(INDEX(Inputs!$E$15:$E$24,MATCH(1,Inputs!$L$15:$L$24,0)),0)/12)</x:f>
        <x:v>0</x:v>
      </x:c>
      <x:c r="J137" s="180" t="n">
        <x:f>MIN(H137+I137,IF(H137&gt;0,IFERROR(INDEX(Inputs!$H$15:$H$24,MATCH(1,Inputs!$L$15:$L$24,0)),0),0))</x:f>
        <x:v>0</x:v>
      </x:c>
      <x:c r="K137" s="180" t="n">
        <x:f>MAX(0,H137+I137-J137)</x:f>
        <x:v>0</x:v>
      </x:c>
      <x:c r="L137" s="180" t="n">
        <x:f>MIN(K137,MAX(0,$G137-0))</x:f>
        <x:v>0</x:v>
      </x:c>
      <x:c r="M137" s="180" t="n">
        <x:f>MAX(0,K137-L137)</x:f>
        <x:v>0</x:v>
      </x:c>
      <x:c r="N137" s="180" t="n">
        <x:f>S136</x:f>
        <x:v>0</x:v>
      </x:c>
      <x:c r="O137" s="180" t="n">
        <x:f>IF(N137&lt;=0,0,N137*IFERROR(INDEX(Inputs!$E$15:$E$24,MATCH(2,Inputs!$L$15:$L$24,0)),0)/12)</x:f>
        <x:v>0</x:v>
      </x:c>
      <x:c r="P137" s="180" t="n">
        <x:f>MIN(N137+O137,IF(N137&gt;0,IFERROR(INDEX(Inputs!$H$15:$H$24,MATCH(2,Inputs!$L$15:$L$24,0)),0),0))</x:f>
        <x:v>0</x:v>
      </x:c>
      <x:c r="Q137" s="180" t="n">
        <x:f>MAX(0,N137+O137-P137)</x:f>
        <x:v>0</x:v>
      </x:c>
      <x:c r="R137" s="180" t="n">
        <x:f>MIN(Q137,MAX(0,$G137-SUM(K137)))</x:f>
        <x:v>0</x:v>
      </x:c>
      <x:c r="S137" s="180" t="n">
        <x:f>MAX(0,Q137-R137)</x:f>
        <x:v>0</x:v>
      </x:c>
      <x:c r="T137" s="180" t="n">
        <x:f>Y136</x:f>
        <x:v>0</x:v>
      </x:c>
      <x:c r="U137" s="180" t="n">
        <x:f>IF(T137&lt;=0,0,T137*IFERROR(INDEX(Inputs!$E$15:$E$24,MATCH(3,Inputs!$L$15:$L$24,0)),0)/12)</x:f>
        <x:v>0</x:v>
      </x:c>
      <x:c r="V137" s="180" t="n">
        <x:f>MIN(T137+U137,IF(T137&gt;0,IFERROR(INDEX(Inputs!$H$15:$H$24,MATCH(3,Inputs!$L$15:$L$24,0)),0),0))</x:f>
        <x:v>0</x:v>
      </x:c>
      <x:c r="W137" s="180" t="n">
        <x:f>MAX(0,T137+U137-V137)</x:f>
        <x:v>0</x:v>
      </x:c>
      <x:c r="X137" s="180" t="n">
        <x:f>MIN(W137,MAX(0,$G137-SUM(K137,Q137)))</x:f>
        <x:v>0</x:v>
      </x:c>
      <x:c r="Y137" s="180" t="n">
        <x:f>MAX(0,W137-X137)</x:f>
        <x:v>0</x:v>
      </x:c>
      <x:c r="Z137" s="180" t="n">
        <x:f>AE136</x:f>
        <x:v>0</x:v>
      </x:c>
      <x:c r="AA137" s="180" t="n">
        <x:f>IF(Z137&lt;=0,0,Z137*IFERROR(INDEX(Inputs!$E$15:$E$24,MATCH(4,Inputs!$L$15:$L$24,0)),0)/12)</x:f>
        <x:v>0</x:v>
      </x:c>
      <x:c r="AB137" s="180" t="n">
        <x:f>MIN(Z137+AA137,IF(Z137&gt;0,IFERROR(INDEX(Inputs!$H$15:$H$24,MATCH(4,Inputs!$L$15:$L$24,0)),0),0))</x:f>
        <x:v>0</x:v>
      </x:c>
      <x:c r="AC137" s="180" t="n">
        <x:f>MAX(0,Z137+AA137-AB137)</x:f>
        <x:v>0</x:v>
      </x:c>
      <x:c r="AD137" s="180" t="n">
        <x:f>MIN(AC137,MAX(0,$G137-SUM(K137,Q137,W137)))</x:f>
        <x:v>0</x:v>
      </x:c>
      <x:c r="AE137" s="180" t="n">
        <x:f>MAX(0,AC137-AD137)</x:f>
        <x:v>0</x:v>
      </x:c>
      <x:c r="AF137" s="180" t="n">
        <x:f>AK136</x:f>
        <x:v>0</x:v>
      </x:c>
      <x:c r="AG137" s="180" t="n">
        <x:f>IF(AF137&lt;=0,0,AF137*IFERROR(INDEX(Inputs!$E$15:$E$24,MATCH(5,Inputs!$L$15:$L$24,0)),0)/12)</x:f>
        <x:v>0</x:v>
      </x:c>
      <x:c r="AH137" s="180" t="n">
        <x:f>MIN(AF137+AG137,IF(AF137&gt;0,IFERROR(INDEX(Inputs!$H$15:$H$24,MATCH(5,Inputs!$L$15:$L$24,0)),0),0))</x:f>
        <x:v>0</x:v>
      </x:c>
      <x:c r="AI137" s="180" t="n">
        <x:f>MAX(0,AF137+AG137-AH137)</x:f>
        <x:v>0</x:v>
      </x:c>
      <x:c r="AJ137" s="180" t="n">
        <x:f>MIN(AI137,MAX(0,$G137-SUM(K137,Q137,W137,AC137)))</x:f>
        <x:v>0</x:v>
      </x:c>
      <x:c r="AK137" s="180" t="n">
        <x:f>MAX(0,AI137-AJ137)</x:f>
        <x:v>0</x:v>
      </x:c>
      <x:c r="AL137" s="180" t="n">
        <x:f>AQ136</x:f>
        <x:v>0</x:v>
      </x:c>
      <x:c r="AM137" s="180" t="n">
        <x:f>IF(AL137&lt;=0,0,AL137*IFERROR(INDEX(Inputs!$E$15:$E$24,MATCH(6,Inputs!$L$15:$L$24,0)),0)/12)</x:f>
        <x:v>0</x:v>
      </x:c>
      <x:c r="AN137" s="180" t="n">
        <x:f>MIN(AL137+AM137,IF(AL137&gt;0,IFERROR(INDEX(Inputs!$H$15:$H$24,MATCH(6,Inputs!$L$15:$L$24,0)),0),0))</x:f>
        <x:v>0</x:v>
      </x:c>
      <x:c r="AO137" s="180" t="n">
        <x:f>MAX(0,AL137+AM137-AN137)</x:f>
        <x:v>0</x:v>
      </x:c>
      <x:c r="AP137" s="180" t="n">
        <x:f>MIN(AO137,MAX(0,$G137-SUM(K137,Q137,W137,AC137,AI137)))</x:f>
        <x:v>0</x:v>
      </x:c>
      <x:c r="AQ137" s="180" t="n">
        <x:f>MAX(0,AO137-AP137)</x:f>
        <x:v>0</x:v>
      </x:c>
      <x:c r="AR137" s="180" t="n">
        <x:f>AW136</x:f>
        <x:v>0</x:v>
      </x:c>
      <x:c r="AS137" s="180" t="n">
        <x:f>IF(AR137&lt;=0,0,AR137*IFERROR(INDEX(Inputs!$E$15:$E$24,MATCH(7,Inputs!$L$15:$L$24,0)),0)/12)</x:f>
        <x:v>0</x:v>
      </x:c>
      <x:c r="AT137" s="180" t="n">
        <x:f>MIN(AR137+AS137,IF(AR137&gt;0,IFERROR(INDEX(Inputs!$H$15:$H$24,MATCH(7,Inputs!$L$15:$L$24,0)),0),0))</x:f>
        <x:v>0</x:v>
      </x:c>
      <x:c r="AU137" s="180" t="n">
        <x:f>MAX(0,AR137+AS137-AT137)</x:f>
        <x:v>0</x:v>
      </x:c>
      <x:c r="AV137" s="180" t="n">
        <x:f>MIN(AU137,MAX(0,$G137-SUM(K137,Q137,W137,AC137,AI137,AO137)))</x:f>
        <x:v>0</x:v>
      </x:c>
      <x:c r="AW137" s="180" t="n">
        <x:f>MAX(0,AU137-AV137)</x:f>
        <x:v>0</x:v>
      </x:c>
      <x:c r="AX137" s="180" t="n">
        <x:f>BC136</x:f>
        <x:v>0</x:v>
      </x:c>
      <x:c r="AY137" s="180" t="n">
        <x:f>IF(AX137&lt;=0,0,AX137*IFERROR(INDEX(Inputs!$E$15:$E$24,MATCH(8,Inputs!$L$15:$L$24,0)),0)/12)</x:f>
        <x:v>0</x:v>
      </x:c>
      <x:c r="AZ137" s="180" t="n">
        <x:f>MIN(AX137+AY137,IF(AX137&gt;0,IFERROR(INDEX(Inputs!$H$15:$H$24,MATCH(8,Inputs!$L$15:$L$24,0)),0),0))</x:f>
        <x:v>0</x:v>
      </x:c>
      <x:c r="BA137" s="180" t="n">
        <x:f>MAX(0,AX137+AY137-AZ137)</x:f>
        <x:v>0</x:v>
      </x:c>
      <x:c r="BB137" s="180" t="n">
        <x:f>MIN(BA137,MAX(0,$G137-SUM(K137,Q137,W137,AC137,AI137,AO137,AU137)))</x:f>
        <x:v>0</x:v>
      </x:c>
      <x:c r="BC137" s="180" t="n">
        <x:f>MAX(0,BA137-BB137)</x:f>
        <x:v>0</x:v>
      </x:c>
      <x:c r="BD137" s="180" t="n">
        <x:f>BI136</x:f>
        <x:v>0</x:v>
      </x:c>
      <x:c r="BE137" s="180" t="n">
        <x:f>IF(BD137&lt;=0,0,BD137*IFERROR(INDEX(Inputs!$E$15:$E$24,MATCH(9,Inputs!$L$15:$L$24,0)),0)/12)</x:f>
        <x:v>0</x:v>
      </x:c>
      <x:c r="BF137" s="180" t="n">
        <x:f>MIN(BD137+BE137,IF(BD137&gt;0,IFERROR(INDEX(Inputs!$H$15:$H$24,MATCH(9,Inputs!$L$15:$L$24,0)),0),0))</x:f>
        <x:v>0</x:v>
      </x:c>
      <x:c r="BG137" s="180" t="n">
        <x:f>MAX(0,BD137+BE137-BF137)</x:f>
        <x:v>0</x:v>
      </x:c>
      <x:c r="BH137" s="180" t="n">
        <x:f>MIN(BG137,MAX(0,$G137-SUM(K137,Q137,W137,AC137,AI137,AO137,AU137,BA137)))</x:f>
        <x:v>0</x:v>
      </x:c>
      <x:c r="BI137" s="180" t="n">
        <x:f>MAX(0,BG137-BH137)</x:f>
        <x:v>0</x:v>
      </x:c>
      <x:c r="BJ137" s="180" t="n">
        <x:f>BO136</x:f>
        <x:v>0</x:v>
      </x:c>
      <x:c r="BK137" s="180" t="n">
        <x:f>IF(BJ137&lt;=0,0,BJ137*IFERROR(INDEX(Inputs!$E$15:$E$24,MATCH(10,Inputs!$L$15:$L$24,0)),0)/12)</x:f>
        <x:v>0</x:v>
      </x:c>
      <x:c r="BL137" s="180" t="n">
        <x:f>MIN(BJ137+BK137,IF(BJ137&gt;0,IFERROR(INDEX(Inputs!$H$15:$H$24,MATCH(10,Inputs!$L$15:$L$24,0)),0),0))</x:f>
        <x:v>0</x:v>
      </x:c>
      <x:c r="BM137" s="180" t="n">
        <x:f>MAX(0,BJ137+BK137-BL137)</x:f>
        <x:v>0</x:v>
      </x:c>
      <x:c r="BN137" s="180" t="n">
        <x:f>MIN(BM137,MAX(0,$G137-SUM(K137,Q137,W137,AC137,AI137,AO137,AU137,BA137,BG137)))</x:f>
        <x:v>0</x:v>
      </x:c>
      <x:c r="BO137" s="192" t="n">
        <x:f>MAX(0,BM137-BN137)</x:f>
        <x:v>0</x:v>
      </x:c>
    </x:row>
    <x:row r="138">
      <x:c r="A138" s="191" t="n">
        <x:f>131</x:f>
        <x:v>131</x:v>
      </x:c>
      <x:c r="B138" s="178" t="n">
        <x:f>EDATE(Inputs!$B$4,A138-1)</x:f>
        <x:v>50175</x:v>
      </x:c>
      <x:c r="C138" s="182" t="n">
        <x:f>SUM(H138,N138,T138,Z138,AF138,AL138,AR138,AX138,BD138,BJ138)</x:f>
        <x:v>0</x:v>
      </x:c>
      <x:c r="D138" s="182" t="n">
        <x:f>SUM(I138,O138,U138,AA138,AG138,AM138,AS138,AY138,BE138,BK138)</x:f>
        <x:v>0</x:v>
      </x:c>
      <x:c r="E138" s="182" t="n">
        <x:f>SUM(J138,P138,V138,AB138,AH138,AN138,AT138,AZ138,BF138,BL138)+SUM(L138,R138,X138,AD138,AJ138,AP138,AV138,BB138,BH138,BN138)</x:f>
        <x:v>0</x:v>
      </x:c>
      <x:c r="F138" s="182" t="n">
        <x:f>SUM(M138,S138,Y138,AE138,AK138,AQ138,AW138,BC138,BI138,BO138)</x:f>
        <x:v>0</x:v>
      </x:c>
      <x:c r="G138" s="182" t="n">
        <x:f>MAX(0,Inputs!$B$12-SUM(J138,P138,V138,AB138,AH138,AN138,AT138,AZ138,BF138,BL138))</x:f>
        <x:v>1150</x:v>
      </x:c>
      <x:c r="H138" s="180" t="n">
        <x:f>M137</x:f>
        <x:v>0</x:v>
      </x:c>
      <x:c r="I138" s="180" t="n">
        <x:f>IF(H138&lt;=0,0,H138*IFERROR(INDEX(Inputs!$E$15:$E$24,MATCH(1,Inputs!$L$15:$L$24,0)),0)/12)</x:f>
        <x:v>0</x:v>
      </x:c>
      <x:c r="J138" s="180" t="n">
        <x:f>MIN(H138+I138,IF(H138&gt;0,IFERROR(INDEX(Inputs!$H$15:$H$24,MATCH(1,Inputs!$L$15:$L$24,0)),0),0))</x:f>
        <x:v>0</x:v>
      </x:c>
      <x:c r="K138" s="180" t="n">
        <x:f>MAX(0,H138+I138-J138)</x:f>
        <x:v>0</x:v>
      </x:c>
      <x:c r="L138" s="180" t="n">
        <x:f>MIN(K138,MAX(0,$G138-0))</x:f>
        <x:v>0</x:v>
      </x:c>
      <x:c r="M138" s="180" t="n">
        <x:f>MAX(0,K138-L138)</x:f>
        <x:v>0</x:v>
      </x:c>
      <x:c r="N138" s="180" t="n">
        <x:f>S137</x:f>
        <x:v>0</x:v>
      </x:c>
      <x:c r="O138" s="180" t="n">
        <x:f>IF(N138&lt;=0,0,N138*IFERROR(INDEX(Inputs!$E$15:$E$24,MATCH(2,Inputs!$L$15:$L$24,0)),0)/12)</x:f>
        <x:v>0</x:v>
      </x:c>
      <x:c r="P138" s="180" t="n">
        <x:f>MIN(N138+O138,IF(N138&gt;0,IFERROR(INDEX(Inputs!$H$15:$H$24,MATCH(2,Inputs!$L$15:$L$24,0)),0),0))</x:f>
        <x:v>0</x:v>
      </x:c>
      <x:c r="Q138" s="180" t="n">
        <x:f>MAX(0,N138+O138-P138)</x:f>
        <x:v>0</x:v>
      </x:c>
      <x:c r="R138" s="180" t="n">
        <x:f>MIN(Q138,MAX(0,$G138-SUM(K138)))</x:f>
        <x:v>0</x:v>
      </x:c>
      <x:c r="S138" s="180" t="n">
        <x:f>MAX(0,Q138-R138)</x:f>
        <x:v>0</x:v>
      </x:c>
      <x:c r="T138" s="180" t="n">
        <x:f>Y137</x:f>
        <x:v>0</x:v>
      </x:c>
      <x:c r="U138" s="180" t="n">
        <x:f>IF(T138&lt;=0,0,T138*IFERROR(INDEX(Inputs!$E$15:$E$24,MATCH(3,Inputs!$L$15:$L$24,0)),0)/12)</x:f>
        <x:v>0</x:v>
      </x:c>
      <x:c r="V138" s="180" t="n">
        <x:f>MIN(T138+U138,IF(T138&gt;0,IFERROR(INDEX(Inputs!$H$15:$H$24,MATCH(3,Inputs!$L$15:$L$24,0)),0),0))</x:f>
        <x:v>0</x:v>
      </x:c>
      <x:c r="W138" s="180" t="n">
        <x:f>MAX(0,T138+U138-V138)</x:f>
        <x:v>0</x:v>
      </x:c>
      <x:c r="X138" s="180" t="n">
        <x:f>MIN(W138,MAX(0,$G138-SUM(K138,Q138)))</x:f>
        <x:v>0</x:v>
      </x:c>
      <x:c r="Y138" s="180" t="n">
        <x:f>MAX(0,W138-X138)</x:f>
        <x:v>0</x:v>
      </x:c>
      <x:c r="Z138" s="180" t="n">
        <x:f>AE137</x:f>
        <x:v>0</x:v>
      </x:c>
      <x:c r="AA138" s="180" t="n">
        <x:f>IF(Z138&lt;=0,0,Z138*IFERROR(INDEX(Inputs!$E$15:$E$24,MATCH(4,Inputs!$L$15:$L$24,0)),0)/12)</x:f>
        <x:v>0</x:v>
      </x:c>
      <x:c r="AB138" s="180" t="n">
        <x:f>MIN(Z138+AA138,IF(Z138&gt;0,IFERROR(INDEX(Inputs!$H$15:$H$24,MATCH(4,Inputs!$L$15:$L$24,0)),0),0))</x:f>
        <x:v>0</x:v>
      </x:c>
      <x:c r="AC138" s="180" t="n">
        <x:f>MAX(0,Z138+AA138-AB138)</x:f>
        <x:v>0</x:v>
      </x:c>
      <x:c r="AD138" s="180" t="n">
        <x:f>MIN(AC138,MAX(0,$G138-SUM(K138,Q138,W138)))</x:f>
        <x:v>0</x:v>
      </x:c>
      <x:c r="AE138" s="180" t="n">
        <x:f>MAX(0,AC138-AD138)</x:f>
        <x:v>0</x:v>
      </x:c>
      <x:c r="AF138" s="180" t="n">
        <x:f>AK137</x:f>
        <x:v>0</x:v>
      </x:c>
      <x:c r="AG138" s="180" t="n">
        <x:f>IF(AF138&lt;=0,0,AF138*IFERROR(INDEX(Inputs!$E$15:$E$24,MATCH(5,Inputs!$L$15:$L$24,0)),0)/12)</x:f>
        <x:v>0</x:v>
      </x:c>
      <x:c r="AH138" s="180" t="n">
        <x:f>MIN(AF138+AG138,IF(AF138&gt;0,IFERROR(INDEX(Inputs!$H$15:$H$24,MATCH(5,Inputs!$L$15:$L$24,0)),0),0))</x:f>
        <x:v>0</x:v>
      </x:c>
      <x:c r="AI138" s="180" t="n">
        <x:f>MAX(0,AF138+AG138-AH138)</x:f>
        <x:v>0</x:v>
      </x:c>
      <x:c r="AJ138" s="180" t="n">
        <x:f>MIN(AI138,MAX(0,$G138-SUM(K138,Q138,W138,AC138)))</x:f>
        <x:v>0</x:v>
      </x:c>
      <x:c r="AK138" s="180" t="n">
        <x:f>MAX(0,AI138-AJ138)</x:f>
        <x:v>0</x:v>
      </x:c>
      <x:c r="AL138" s="180" t="n">
        <x:f>AQ137</x:f>
        <x:v>0</x:v>
      </x:c>
      <x:c r="AM138" s="180" t="n">
        <x:f>IF(AL138&lt;=0,0,AL138*IFERROR(INDEX(Inputs!$E$15:$E$24,MATCH(6,Inputs!$L$15:$L$24,0)),0)/12)</x:f>
        <x:v>0</x:v>
      </x:c>
      <x:c r="AN138" s="180" t="n">
        <x:f>MIN(AL138+AM138,IF(AL138&gt;0,IFERROR(INDEX(Inputs!$H$15:$H$24,MATCH(6,Inputs!$L$15:$L$24,0)),0),0))</x:f>
        <x:v>0</x:v>
      </x:c>
      <x:c r="AO138" s="180" t="n">
        <x:f>MAX(0,AL138+AM138-AN138)</x:f>
        <x:v>0</x:v>
      </x:c>
      <x:c r="AP138" s="180" t="n">
        <x:f>MIN(AO138,MAX(0,$G138-SUM(K138,Q138,W138,AC138,AI138)))</x:f>
        <x:v>0</x:v>
      </x:c>
      <x:c r="AQ138" s="180" t="n">
        <x:f>MAX(0,AO138-AP138)</x:f>
        <x:v>0</x:v>
      </x:c>
      <x:c r="AR138" s="180" t="n">
        <x:f>AW137</x:f>
        <x:v>0</x:v>
      </x:c>
      <x:c r="AS138" s="180" t="n">
        <x:f>IF(AR138&lt;=0,0,AR138*IFERROR(INDEX(Inputs!$E$15:$E$24,MATCH(7,Inputs!$L$15:$L$24,0)),0)/12)</x:f>
        <x:v>0</x:v>
      </x:c>
      <x:c r="AT138" s="180" t="n">
        <x:f>MIN(AR138+AS138,IF(AR138&gt;0,IFERROR(INDEX(Inputs!$H$15:$H$24,MATCH(7,Inputs!$L$15:$L$24,0)),0),0))</x:f>
        <x:v>0</x:v>
      </x:c>
      <x:c r="AU138" s="180" t="n">
        <x:f>MAX(0,AR138+AS138-AT138)</x:f>
        <x:v>0</x:v>
      </x:c>
      <x:c r="AV138" s="180" t="n">
        <x:f>MIN(AU138,MAX(0,$G138-SUM(K138,Q138,W138,AC138,AI138,AO138)))</x:f>
        <x:v>0</x:v>
      </x:c>
      <x:c r="AW138" s="180" t="n">
        <x:f>MAX(0,AU138-AV138)</x:f>
        <x:v>0</x:v>
      </x:c>
      <x:c r="AX138" s="180" t="n">
        <x:f>BC137</x:f>
        <x:v>0</x:v>
      </x:c>
      <x:c r="AY138" s="180" t="n">
        <x:f>IF(AX138&lt;=0,0,AX138*IFERROR(INDEX(Inputs!$E$15:$E$24,MATCH(8,Inputs!$L$15:$L$24,0)),0)/12)</x:f>
        <x:v>0</x:v>
      </x:c>
      <x:c r="AZ138" s="180" t="n">
        <x:f>MIN(AX138+AY138,IF(AX138&gt;0,IFERROR(INDEX(Inputs!$H$15:$H$24,MATCH(8,Inputs!$L$15:$L$24,0)),0),0))</x:f>
        <x:v>0</x:v>
      </x:c>
      <x:c r="BA138" s="180" t="n">
        <x:f>MAX(0,AX138+AY138-AZ138)</x:f>
        <x:v>0</x:v>
      </x:c>
      <x:c r="BB138" s="180" t="n">
        <x:f>MIN(BA138,MAX(0,$G138-SUM(K138,Q138,W138,AC138,AI138,AO138,AU138)))</x:f>
        <x:v>0</x:v>
      </x:c>
      <x:c r="BC138" s="180" t="n">
        <x:f>MAX(0,BA138-BB138)</x:f>
        <x:v>0</x:v>
      </x:c>
      <x:c r="BD138" s="180" t="n">
        <x:f>BI137</x:f>
        <x:v>0</x:v>
      </x:c>
      <x:c r="BE138" s="180" t="n">
        <x:f>IF(BD138&lt;=0,0,BD138*IFERROR(INDEX(Inputs!$E$15:$E$24,MATCH(9,Inputs!$L$15:$L$24,0)),0)/12)</x:f>
        <x:v>0</x:v>
      </x:c>
      <x:c r="BF138" s="180" t="n">
        <x:f>MIN(BD138+BE138,IF(BD138&gt;0,IFERROR(INDEX(Inputs!$H$15:$H$24,MATCH(9,Inputs!$L$15:$L$24,0)),0),0))</x:f>
        <x:v>0</x:v>
      </x:c>
      <x:c r="BG138" s="180" t="n">
        <x:f>MAX(0,BD138+BE138-BF138)</x:f>
        <x:v>0</x:v>
      </x:c>
      <x:c r="BH138" s="180" t="n">
        <x:f>MIN(BG138,MAX(0,$G138-SUM(K138,Q138,W138,AC138,AI138,AO138,AU138,BA138)))</x:f>
        <x:v>0</x:v>
      </x:c>
      <x:c r="BI138" s="180" t="n">
        <x:f>MAX(0,BG138-BH138)</x:f>
        <x:v>0</x:v>
      </x:c>
      <x:c r="BJ138" s="180" t="n">
        <x:f>BO137</x:f>
        <x:v>0</x:v>
      </x:c>
      <x:c r="BK138" s="180" t="n">
        <x:f>IF(BJ138&lt;=0,0,BJ138*IFERROR(INDEX(Inputs!$E$15:$E$24,MATCH(10,Inputs!$L$15:$L$24,0)),0)/12)</x:f>
        <x:v>0</x:v>
      </x:c>
      <x:c r="BL138" s="180" t="n">
        <x:f>MIN(BJ138+BK138,IF(BJ138&gt;0,IFERROR(INDEX(Inputs!$H$15:$H$24,MATCH(10,Inputs!$L$15:$L$24,0)),0),0))</x:f>
        <x:v>0</x:v>
      </x:c>
      <x:c r="BM138" s="180" t="n">
        <x:f>MAX(0,BJ138+BK138-BL138)</x:f>
        <x:v>0</x:v>
      </x:c>
      <x:c r="BN138" s="180" t="n">
        <x:f>MIN(BM138,MAX(0,$G138-SUM(K138,Q138,W138,AC138,AI138,AO138,AU138,BA138,BG138)))</x:f>
        <x:v>0</x:v>
      </x:c>
      <x:c r="BO138" s="192" t="n">
        <x:f>MAX(0,BM138-BN138)</x:f>
        <x:v>0</x:v>
      </x:c>
    </x:row>
    <x:row r="139">
      <x:c r="A139" s="191" t="n">
        <x:f>132</x:f>
        <x:v>132</x:v>
      </x:c>
      <x:c r="B139" s="178" t="n">
        <x:f>EDATE(Inputs!$B$4,A139-1)</x:f>
        <x:v>50206</x:v>
      </x:c>
      <x:c r="C139" s="182" t="n">
        <x:f>SUM(H139,N139,T139,Z139,AF139,AL139,AR139,AX139,BD139,BJ139)</x:f>
        <x:v>0</x:v>
      </x:c>
      <x:c r="D139" s="182" t="n">
        <x:f>SUM(I139,O139,U139,AA139,AG139,AM139,AS139,AY139,BE139,BK139)</x:f>
        <x:v>0</x:v>
      </x:c>
      <x:c r="E139" s="182" t="n">
        <x:f>SUM(J139,P139,V139,AB139,AH139,AN139,AT139,AZ139,BF139,BL139)+SUM(L139,R139,X139,AD139,AJ139,AP139,AV139,BB139,BH139,BN139)</x:f>
        <x:v>0</x:v>
      </x:c>
      <x:c r="F139" s="182" t="n">
        <x:f>SUM(M139,S139,Y139,AE139,AK139,AQ139,AW139,BC139,BI139,BO139)</x:f>
        <x:v>0</x:v>
      </x:c>
      <x:c r="G139" s="182" t="n">
        <x:f>MAX(0,Inputs!$B$12-SUM(J139,P139,V139,AB139,AH139,AN139,AT139,AZ139,BF139,BL139))</x:f>
        <x:v>1150</x:v>
      </x:c>
      <x:c r="H139" s="180" t="n">
        <x:f>M138</x:f>
        <x:v>0</x:v>
      </x:c>
      <x:c r="I139" s="180" t="n">
        <x:f>IF(H139&lt;=0,0,H139*IFERROR(INDEX(Inputs!$E$15:$E$24,MATCH(1,Inputs!$L$15:$L$24,0)),0)/12)</x:f>
        <x:v>0</x:v>
      </x:c>
      <x:c r="J139" s="180" t="n">
        <x:f>MIN(H139+I139,IF(H139&gt;0,IFERROR(INDEX(Inputs!$H$15:$H$24,MATCH(1,Inputs!$L$15:$L$24,0)),0),0))</x:f>
        <x:v>0</x:v>
      </x:c>
      <x:c r="K139" s="180" t="n">
        <x:f>MAX(0,H139+I139-J139)</x:f>
        <x:v>0</x:v>
      </x:c>
      <x:c r="L139" s="180" t="n">
        <x:f>MIN(K139,MAX(0,$G139-0))</x:f>
        <x:v>0</x:v>
      </x:c>
      <x:c r="M139" s="180" t="n">
        <x:f>MAX(0,K139-L139)</x:f>
        <x:v>0</x:v>
      </x:c>
      <x:c r="N139" s="180" t="n">
        <x:f>S138</x:f>
        <x:v>0</x:v>
      </x:c>
      <x:c r="O139" s="180" t="n">
        <x:f>IF(N139&lt;=0,0,N139*IFERROR(INDEX(Inputs!$E$15:$E$24,MATCH(2,Inputs!$L$15:$L$24,0)),0)/12)</x:f>
        <x:v>0</x:v>
      </x:c>
      <x:c r="P139" s="180" t="n">
        <x:f>MIN(N139+O139,IF(N139&gt;0,IFERROR(INDEX(Inputs!$H$15:$H$24,MATCH(2,Inputs!$L$15:$L$24,0)),0),0))</x:f>
        <x:v>0</x:v>
      </x:c>
      <x:c r="Q139" s="180" t="n">
        <x:f>MAX(0,N139+O139-P139)</x:f>
        <x:v>0</x:v>
      </x:c>
      <x:c r="R139" s="180" t="n">
        <x:f>MIN(Q139,MAX(0,$G139-SUM(K139)))</x:f>
        <x:v>0</x:v>
      </x:c>
      <x:c r="S139" s="180" t="n">
        <x:f>MAX(0,Q139-R139)</x:f>
        <x:v>0</x:v>
      </x:c>
      <x:c r="T139" s="180" t="n">
        <x:f>Y138</x:f>
        <x:v>0</x:v>
      </x:c>
      <x:c r="U139" s="180" t="n">
        <x:f>IF(T139&lt;=0,0,T139*IFERROR(INDEX(Inputs!$E$15:$E$24,MATCH(3,Inputs!$L$15:$L$24,0)),0)/12)</x:f>
        <x:v>0</x:v>
      </x:c>
      <x:c r="V139" s="180" t="n">
        <x:f>MIN(T139+U139,IF(T139&gt;0,IFERROR(INDEX(Inputs!$H$15:$H$24,MATCH(3,Inputs!$L$15:$L$24,0)),0),0))</x:f>
        <x:v>0</x:v>
      </x:c>
      <x:c r="W139" s="180" t="n">
        <x:f>MAX(0,T139+U139-V139)</x:f>
        <x:v>0</x:v>
      </x:c>
      <x:c r="X139" s="180" t="n">
        <x:f>MIN(W139,MAX(0,$G139-SUM(K139,Q139)))</x:f>
        <x:v>0</x:v>
      </x:c>
      <x:c r="Y139" s="180" t="n">
        <x:f>MAX(0,W139-X139)</x:f>
        <x:v>0</x:v>
      </x:c>
      <x:c r="Z139" s="180" t="n">
        <x:f>AE138</x:f>
        <x:v>0</x:v>
      </x:c>
      <x:c r="AA139" s="180" t="n">
        <x:f>IF(Z139&lt;=0,0,Z139*IFERROR(INDEX(Inputs!$E$15:$E$24,MATCH(4,Inputs!$L$15:$L$24,0)),0)/12)</x:f>
        <x:v>0</x:v>
      </x:c>
      <x:c r="AB139" s="180" t="n">
        <x:f>MIN(Z139+AA139,IF(Z139&gt;0,IFERROR(INDEX(Inputs!$H$15:$H$24,MATCH(4,Inputs!$L$15:$L$24,0)),0),0))</x:f>
        <x:v>0</x:v>
      </x:c>
      <x:c r="AC139" s="180" t="n">
        <x:f>MAX(0,Z139+AA139-AB139)</x:f>
        <x:v>0</x:v>
      </x:c>
      <x:c r="AD139" s="180" t="n">
        <x:f>MIN(AC139,MAX(0,$G139-SUM(K139,Q139,W139)))</x:f>
        <x:v>0</x:v>
      </x:c>
      <x:c r="AE139" s="180" t="n">
        <x:f>MAX(0,AC139-AD139)</x:f>
        <x:v>0</x:v>
      </x:c>
      <x:c r="AF139" s="180" t="n">
        <x:f>AK138</x:f>
        <x:v>0</x:v>
      </x:c>
      <x:c r="AG139" s="180" t="n">
        <x:f>IF(AF139&lt;=0,0,AF139*IFERROR(INDEX(Inputs!$E$15:$E$24,MATCH(5,Inputs!$L$15:$L$24,0)),0)/12)</x:f>
        <x:v>0</x:v>
      </x:c>
      <x:c r="AH139" s="180" t="n">
        <x:f>MIN(AF139+AG139,IF(AF139&gt;0,IFERROR(INDEX(Inputs!$H$15:$H$24,MATCH(5,Inputs!$L$15:$L$24,0)),0),0))</x:f>
        <x:v>0</x:v>
      </x:c>
      <x:c r="AI139" s="180" t="n">
        <x:f>MAX(0,AF139+AG139-AH139)</x:f>
        <x:v>0</x:v>
      </x:c>
      <x:c r="AJ139" s="180" t="n">
        <x:f>MIN(AI139,MAX(0,$G139-SUM(K139,Q139,W139,AC139)))</x:f>
        <x:v>0</x:v>
      </x:c>
      <x:c r="AK139" s="180" t="n">
        <x:f>MAX(0,AI139-AJ139)</x:f>
        <x:v>0</x:v>
      </x:c>
      <x:c r="AL139" s="180" t="n">
        <x:f>AQ138</x:f>
        <x:v>0</x:v>
      </x:c>
      <x:c r="AM139" s="180" t="n">
        <x:f>IF(AL139&lt;=0,0,AL139*IFERROR(INDEX(Inputs!$E$15:$E$24,MATCH(6,Inputs!$L$15:$L$24,0)),0)/12)</x:f>
        <x:v>0</x:v>
      </x:c>
      <x:c r="AN139" s="180" t="n">
        <x:f>MIN(AL139+AM139,IF(AL139&gt;0,IFERROR(INDEX(Inputs!$H$15:$H$24,MATCH(6,Inputs!$L$15:$L$24,0)),0),0))</x:f>
        <x:v>0</x:v>
      </x:c>
      <x:c r="AO139" s="180" t="n">
        <x:f>MAX(0,AL139+AM139-AN139)</x:f>
        <x:v>0</x:v>
      </x:c>
      <x:c r="AP139" s="180" t="n">
        <x:f>MIN(AO139,MAX(0,$G139-SUM(K139,Q139,W139,AC139,AI139)))</x:f>
        <x:v>0</x:v>
      </x:c>
      <x:c r="AQ139" s="180" t="n">
        <x:f>MAX(0,AO139-AP139)</x:f>
        <x:v>0</x:v>
      </x:c>
      <x:c r="AR139" s="180" t="n">
        <x:f>AW138</x:f>
        <x:v>0</x:v>
      </x:c>
      <x:c r="AS139" s="180" t="n">
        <x:f>IF(AR139&lt;=0,0,AR139*IFERROR(INDEX(Inputs!$E$15:$E$24,MATCH(7,Inputs!$L$15:$L$24,0)),0)/12)</x:f>
        <x:v>0</x:v>
      </x:c>
      <x:c r="AT139" s="180" t="n">
        <x:f>MIN(AR139+AS139,IF(AR139&gt;0,IFERROR(INDEX(Inputs!$H$15:$H$24,MATCH(7,Inputs!$L$15:$L$24,0)),0),0))</x:f>
        <x:v>0</x:v>
      </x:c>
      <x:c r="AU139" s="180" t="n">
        <x:f>MAX(0,AR139+AS139-AT139)</x:f>
        <x:v>0</x:v>
      </x:c>
      <x:c r="AV139" s="180" t="n">
        <x:f>MIN(AU139,MAX(0,$G139-SUM(K139,Q139,W139,AC139,AI139,AO139)))</x:f>
        <x:v>0</x:v>
      </x:c>
      <x:c r="AW139" s="180" t="n">
        <x:f>MAX(0,AU139-AV139)</x:f>
        <x:v>0</x:v>
      </x:c>
      <x:c r="AX139" s="180" t="n">
        <x:f>BC138</x:f>
        <x:v>0</x:v>
      </x:c>
      <x:c r="AY139" s="180" t="n">
        <x:f>IF(AX139&lt;=0,0,AX139*IFERROR(INDEX(Inputs!$E$15:$E$24,MATCH(8,Inputs!$L$15:$L$24,0)),0)/12)</x:f>
        <x:v>0</x:v>
      </x:c>
      <x:c r="AZ139" s="180" t="n">
        <x:f>MIN(AX139+AY139,IF(AX139&gt;0,IFERROR(INDEX(Inputs!$H$15:$H$24,MATCH(8,Inputs!$L$15:$L$24,0)),0),0))</x:f>
        <x:v>0</x:v>
      </x:c>
      <x:c r="BA139" s="180" t="n">
        <x:f>MAX(0,AX139+AY139-AZ139)</x:f>
        <x:v>0</x:v>
      </x:c>
      <x:c r="BB139" s="180" t="n">
        <x:f>MIN(BA139,MAX(0,$G139-SUM(K139,Q139,W139,AC139,AI139,AO139,AU139)))</x:f>
        <x:v>0</x:v>
      </x:c>
      <x:c r="BC139" s="180" t="n">
        <x:f>MAX(0,BA139-BB139)</x:f>
        <x:v>0</x:v>
      </x:c>
      <x:c r="BD139" s="180" t="n">
        <x:f>BI138</x:f>
        <x:v>0</x:v>
      </x:c>
      <x:c r="BE139" s="180" t="n">
        <x:f>IF(BD139&lt;=0,0,BD139*IFERROR(INDEX(Inputs!$E$15:$E$24,MATCH(9,Inputs!$L$15:$L$24,0)),0)/12)</x:f>
        <x:v>0</x:v>
      </x:c>
      <x:c r="BF139" s="180" t="n">
        <x:f>MIN(BD139+BE139,IF(BD139&gt;0,IFERROR(INDEX(Inputs!$H$15:$H$24,MATCH(9,Inputs!$L$15:$L$24,0)),0),0))</x:f>
        <x:v>0</x:v>
      </x:c>
      <x:c r="BG139" s="180" t="n">
        <x:f>MAX(0,BD139+BE139-BF139)</x:f>
        <x:v>0</x:v>
      </x:c>
      <x:c r="BH139" s="180" t="n">
        <x:f>MIN(BG139,MAX(0,$G139-SUM(K139,Q139,W139,AC139,AI139,AO139,AU139,BA139)))</x:f>
        <x:v>0</x:v>
      </x:c>
      <x:c r="BI139" s="180" t="n">
        <x:f>MAX(0,BG139-BH139)</x:f>
        <x:v>0</x:v>
      </x:c>
      <x:c r="BJ139" s="180" t="n">
        <x:f>BO138</x:f>
        <x:v>0</x:v>
      </x:c>
      <x:c r="BK139" s="180" t="n">
        <x:f>IF(BJ139&lt;=0,0,BJ139*IFERROR(INDEX(Inputs!$E$15:$E$24,MATCH(10,Inputs!$L$15:$L$24,0)),0)/12)</x:f>
        <x:v>0</x:v>
      </x:c>
      <x:c r="BL139" s="180" t="n">
        <x:f>MIN(BJ139+BK139,IF(BJ139&gt;0,IFERROR(INDEX(Inputs!$H$15:$H$24,MATCH(10,Inputs!$L$15:$L$24,0)),0),0))</x:f>
        <x:v>0</x:v>
      </x:c>
      <x:c r="BM139" s="180" t="n">
        <x:f>MAX(0,BJ139+BK139-BL139)</x:f>
        <x:v>0</x:v>
      </x:c>
      <x:c r="BN139" s="180" t="n">
        <x:f>MIN(BM139,MAX(0,$G139-SUM(K139,Q139,W139,AC139,AI139,AO139,AU139,BA139,BG139)))</x:f>
        <x:v>0</x:v>
      </x:c>
      <x:c r="BO139" s="192" t="n">
        <x:f>MAX(0,BM139-BN139)</x:f>
        <x:v>0</x:v>
      </x:c>
    </x:row>
    <x:row r="140">
      <x:c r="A140" s="191" t="n">
        <x:f>133</x:f>
        <x:v>133</x:v>
      </x:c>
      <x:c r="B140" s="178" t="n">
        <x:f>EDATE(Inputs!$B$4,A140-1)</x:f>
        <x:v>50236</x:v>
      </x:c>
      <x:c r="C140" s="182" t="n">
        <x:f>SUM(H140,N140,T140,Z140,AF140,AL140,AR140,AX140,BD140,BJ140)</x:f>
        <x:v>0</x:v>
      </x:c>
      <x:c r="D140" s="182" t="n">
        <x:f>SUM(I140,O140,U140,AA140,AG140,AM140,AS140,AY140,BE140,BK140)</x:f>
        <x:v>0</x:v>
      </x:c>
      <x:c r="E140" s="182" t="n">
        <x:f>SUM(J140,P140,V140,AB140,AH140,AN140,AT140,AZ140,BF140,BL140)+SUM(L140,R140,X140,AD140,AJ140,AP140,AV140,BB140,BH140,BN140)</x:f>
        <x:v>0</x:v>
      </x:c>
      <x:c r="F140" s="182" t="n">
        <x:f>SUM(M140,S140,Y140,AE140,AK140,AQ140,AW140,BC140,BI140,BO140)</x:f>
        <x:v>0</x:v>
      </x:c>
      <x:c r="G140" s="182" t="n">
        <x:f>MAX(0,Inputs!$B$12-SUM(J140,P140,V140,AB140,AH140,AN140,AT140,AZ140,BF140,BL140))</x:f>
        <x:v>1150</x:v>
      </x:c>
      <x:c r="H140" s="180" t="n">
        <x:f>M139</x:f>
        <x:v>0</x:v>
      </x:c>
      <x:c r="I140" s="180" t="n">
        <x:f>IF(H140&lt;=0,0,H140*IFERROR(INDEX(Inputs!$E$15:$E$24,MATCH(1,Inputs!$L$15:$L$24,0)),0)/12)</x:f>
        <x:v>0</x:v>
      </x:c>
      <x:c r="J140" s="180" t="n">
        <x:f>MIN(H140+I140,IF(H140&gt;0,IFERROR(INDEX(Inputs!$H$15:$H$24,MATCH(1,Inputs!$L$15:$L$24,0)),0),0))</x:f>
        <x:v>0</x:v>
      </x:c>
      <x:c r="K140" s="180" t="n">
        <x:f>MAX(0,H140+I140-J140)</x:f>
        <x:v>0</x:v>
      </x:c>
      <x:c r="L140" s="180" t="n">
        <x:f>MIN(K140,MAX(0,$G140-0))</x:f>
        <x:v>0</x:v>
      </x:c>
      <x:c r="M140" s="180" t="n">
        <x:f>MAX(0,K140-L140)</x:f>
        <x:v>0</x:v>
      </x:c>
      <x:c r="N140" s="180" t="n">
        <x:f>S139</x:f>
        <x:v>0</x:v>
      </x:c>
      <x:c r="O140" s="180" t="n">
        <x:f>IF(N140&lt;=0,0,N140*IFERROR(INDEX(Inputs!$E$15:$E$24,MATCH(2,Inputs!$L$15:$L$24,0)),0)/12)</x:f>
        <x:v>0</x:v>
      </x:c>
      <x:c r="P140" s="180" t="n">
        <x:f>MIN(N140+O140,IF(N140&gt;0,IFERROR(INDEX(Inputs!$H$15:$H$24,MATCH(2,Inputs!$L$15:$L$24,0)),0),0))</x:f>
        <x:v>0</x:v>
      </x:c>
      <x:c r="Q140" s="180" t="n">
        <x:f>MAX(0,N140+O140-P140)</x:f>
        <x:v>0</x:v>
      </x:c>
      <x:c r="R140" s="180" t="n">
        <x:f>MIN(Q140,MAX(0,$G140-SUM(K140)))</x:f>
        <x:v>0</x:v>
      </x:c>
      <x:c r="S140" s="180" t="n">
        <x:f>MAX(0,Q140-R140)</x:f>
        <x:v>0</x:v>
      </x:c>
      <x:c r="T140" s="180" t="n">
        <x:f>Y139</x:f>
        <x:v>0</x:v>
      </x:c>
      <x:c r="U140" s="180" t="n">
        <x:f>IF(T140&lt;=0,0,T140*IFERROR(INDEX(Inputs!$E$15:$E$24,MATCH(3,Inputs!$L$15:$L$24,0)),0)/12)</x:f>
        <x:v>0</x:v>
      </x:c>
      <x:c r="V140" s="180" t="n">
        <x:f>MIN(T140+U140,IF(T140&gt;0,IFERROR(INDEX(Inputs!$H$15:$H$24,MATCH(3,Inputs!$L$15:$L$24,0)),0),0))</x:f>
        <x:v>0</x:v>
      </x:c>
      <x:c r="W140" s="180" t="n">
        <x:f>MAX(0,T140+U140-V140)</x:f>
        <x:v>0</x:v>
      </x:c>
      <x:c r="X140" s="180" t="n">
        <x:f>MIN(W140,MAX(0,$G140-SUM(K140,Q140)))</x:f>
        <x:v>0</x:v>
      </x:c>
      <x:c r="Y140" s="180" t="n">
        <x:f>MAX(0,W140-X140)</x:f>
        <x:v>0</x:v>
      </x:c>
      <x:c r="Z140" s="180" t="n">
        <x:f>AE139</x:f>
        <x:v>0</x:v>
      </x:c>
      <x:c r="AA140" s="180" t="n">
        <x:f>IF(Z140&lt;=0,0,Z140*IFERROR(INDEX(Inputs!$E$15:$E$24,MATCH(4,Inputs!$L$15:$L$24,0)),0)/12)</x:f>
        <x:v>0</x:v>
      </x:c>
      <x:c r="AB140" s="180" t="n">
        <x:f>MIN(Z140+AA140,IF(Z140&gt;0,IFERROR(INDEX(Inputs!$H$15:$H$24,MATCH(4,Inputs!$L$15:$L$24,0)),0),0))</x:f>
        <x:v>0</x:v>
      </x:c>
      <x:c r="AC140" s="180" t="n">
        <x:f>MAX(0,Z140+AA140-AB140)</x:f>
        <x:v>0</x:v>
      </x:c>
      <x:c r="AD140" s="180" t="n">
        <x:f>MIN(AC140,MAX(0,$G140-SUM(K140,Q140,W140)))</x:f>
        <x:v>0</x:v>
      </x:c>
      <x:c r="AE140" s="180" t="n">
        <x:f>MAX(0,AC140-AD140)</x:f>
        <x:v>0</x:v>
      </x:c>
      <x:c r="AF140" s="180" t="n">
        <x:f>AK139</x:f>
        <x:v>0</x:v>
      </x:c>
      <x:c r="AG140" s="180" t="n">
        <x:f>IF(AF140&lt;=0,0,AF140*IFERROR(INDEX(Inputs!$E$15:$E$24,MATCH(5,Inputs!$L$15:$L$24,0)),0)/12)</x:f>
        <x:v>0</x:v>
      </x:c>
      <x:c r="AH140" s="180" t="n">
        <x:f>MIN(AF140+AG140,IF(AF140&gt;0,IFERROR(INDEX(Inputs!$H$15:$H$24,MATCH(5,Inputs!$L$15:$L$24,0)),0),0))</x:f>
        <x:v>0</x:v>
      </x:c>
      <x:c r="AI140" s="180" t="n">
        <x:f>MAX(0,AF140+AG140-AH140)</x:f>
        <x:v>0</x:v>
      </x:c>
      <x:c r="AJ140" s="180" t="n">
        <x:f>MIN(AI140,MAX(0,$G140-SUM(K140,Q140,W140,AC140)))</x:f>
        <x:v>0</x:v>
      </x:c>
      <x:c r="AK140" s="180" t="n">
        <x:f>MAX(0,AI140-AJ140)</x:f>
        <x:v>0</x:v>
      </x:c>
      <x:c r="AL140" s="180" t="n">
        <x:f>AQ139</x:f>
        <x:v>0</x:v>
      </x:c>
      <x:c r="AM140" s="180" t="n">
        <x:f>IF(AL140&lt;=0,0,AL140*IFERROR(INDEX(Inputs!$E$15:$E$24,MATCH(6,Inputs!$L$15:$L$24,0)),0)/12)</x:f>
        <x:v>0</x:v>
      </x:c>
      <x:c r="AN140" s="180" t="n">
        <x:f>MIN(AL140+AM140,IF(AL140&gt;0,IFERROR(INDEX(Inputs!$H$15:$H$24,MATCH(6,Inputs!$L$15:$L$24,0)),0),0))</x:f>
        <x:v>0</x:v>
      </x:c>
      <x:c r="AO140" s="180" t="n">
        <x:f>MAX(0,AL140+AM140-AN140)</x:f>
        <x:v>0</x:v>
      </x:c>
      <x:c r="AP140" s="180" t="n">
        <x:f>MIN(AO140,MAX(0,$G140-SUM(K140,Q140,W140,AC140,AI140)))</x:f>
        <x:v>0</x:v>
      </x:c>
      <x:c r="AQ140" s="180" t="n">
        <x:f>MAX(0,AO140-AP140)</x:f>
        <x:v>0</x:v>
      </x:c>
      <x:c r="AR140" s="180" t="n">
        <x:f>AW139</x:f>
        <x:v>0</x:v>
      </x:c>
      <x:c r="AS140" s="180" t="n">
        <x:f>IF(AR140&lt;=0,0,AR140*IFERROR(INDEX(Inputs!$E$15:$E$24,MATCH(7,Inputs!$L$15:$L$24,0)),0)/12)</x:f>
        <x:v>0</x:v>
      </x:c>
      <x:c r="AT140" s="180" t="n">
        <x:f>MIN(AR140+AS140,IF(AR140&gt;0,IFERROR(INDEX(Inputs!$H$15:$H$24,MATCH(7,Inputs!$L$15:$L$24,0)),0),0))</x:f>
        <x:v>0</x:v>
      </x:c>
      <x:c r="AU140" s="180" t="n">
        <x:f>MAX(0,AR140+AS140-AT140)</x:f>
        <x:v>0</x:v>
      </x:c>
      <x:c r="AV140" s="180" t="n">
        <x:f>MIN(AU140,MAX(0,$G140-SUM(K140,Q140,W140,AC140,AI140,AO140)))</x:f>
        <x:v>0</x:v>
      </x:c>
      <x:c r="AW140" s="180" t="n">
        <x:f>MAX(0,AU140-AV140)</x:f>
        <x:v>0</x:v>
      </x:c>
      <x:c r="AX140" s="180" t="n">
        <x:f>BC139</x:f>
        <x:v>0</x:v>
      </x:c>
      <x:c r="AY140" s="180" t="n">
        <x:f>IF(AX140&lt;=0,0,AX140*IFERROR(INDEX(Inputs!$E$15:$E$24,MATCH(8,Inputs!$L$15:$L$24,0)),0)/12)</x:f>
        <x:v>0</x:v>
      </x:c>
      <x:c r="AZ140" s="180" t="n">
        <x:f>MIN(AX140+AY140,IF(AX140&gt;0,IFERROR(INDEX(Inputs!$H$15:$H$24,MATCH(8,Inputs!$L$15:$L$24,0)),0),0))</x:f>
        <x:v>0</x:v>
      </x:c>
      <x:c r="BA140" s="180" t="n">
        <x:f>MAX(0,AX140+AY140-AZ140)</x:f>
        <x:v>0</x:v>
      </x:c>
      <x:c r="BB140" s="180" t="n">
        <x:f>MIN(BA140,MAX(0,$G140-SUM(K140,Q140,W140,AC140,AI140,AO140,AU140)))</x:f>
        <x:v>0</x:v>
      </x:c>
      <x:c r="BC140" s="180" t="n">
        <x:f>MAX(0,BA140-BB140)</x:f>
        <x:v>0</x:v>
      </x:c>
      <x:c r="BD140" s="180" t="n">
        <x:f>BI139</x:f>
        <x:v>0</x:v>
      </x:c>
      <x:c r="BE140" s="180" t="n">
        <x:f>IF(BD140&lt;=0,0,BD140*IFERROR(INDEX(Inputs!$E$15:$E$24,MATCH(9,Inputs!$L$15:$L$24,0)),0)/12)</x:f>
        <x:v>0</x:v>
      </x:c>
      <x:c r="BF140" s="180" t="n">
        <x:f>MIN(BD140+BE140,IF(BD140&gt;0,IFERROR(INDEX(Inputs!$H$15:$H$24,MATCH(9,Inputs!$L$15:$L$24,0)),0),0))</x:f>
        <x:v>0</x:v>
      </x:c>
      <x:c r="BG140" s="180" t="n">
        <x:f>MAX(0,BD140+BE140-BF140)</x:f>
        <x:v>0</x:v>
      </x:c>
      <x:c r="BH140" s="180" t="n">
        <x:f>MIN(BG140,MAX(0,$G140-SUM(K140,Q140,W140,AC140,AI140,AO140,AU140,BA140)))</x:f>
        <x:v>0</x:v>
      </x:c>
      <x:c r="BI140" s="180" t="n">
        <x:f>MAX(0,BG140-BH140)</x:f>
        <x:v>0</x:v>
      </x:c>
      <x:c r="BJ140" s="180" t="n">
        <x:f>BO139</x:f>
        <x:v>0</x:v>
      </x:c>
      <x:c r="BK140" s="180" t="n">
        <x:f>IF(BJ140&lt;=0,0,BJ140*IFERROR(INDEX(Inputs!$E$15:$E$24,MATCH(10,Inputs!$L$15:$L$24,0)),0)/12)</x:f>
        <x:v>0</x:v>
      </x:c>
      <x:c r="BL140" s="180" t="n">
        <x:f>MIN(BJ140+BK140,IF(BJ140&gt;0,IFERROR(INDEX(Inputs!$H$15:$H$24,MATCH(10,Inputs!$L$15:$L$24,0)),0),0))</x:f>
        <x:v>0</x:v>
      </x:c>
      <x:c r="BM140" s="180" t="n">
        <x:f>MAX(0,BJ140+BK140-BL140)</x:f>
        <x:v>0</x:v>
      </x:c>
      <x:c r="BN140" s="180" t="n">
        <x:f>MIN(BM140,MAX(0,$G140-SUM(K140,Q140,W140,AC140,AI140,AO140,AU140,BA140,BG140)))</x:f>
        <x:v>0</x:v>
      </x:c>
      <x:c r="BO140" s="192" t="n">
        <x:f>MAX(0,BM140-BN140)</x:f>
        <x:v>0</x:v>
      </x:c>
    </x:row>
    <x:row r="141">
      <x:c r="A141" s="191" t="n">
        <x:f>134</x:f>
        <x:v>134</x:v>
      </x:c>
      <x:c r="B141" s="178" t="n">
        <x:f>EDATE(Inputs!$B$4,A141-1)</x:f>
        <x:v>50267</x:v>
      </x:c>
      <x:c r="C141" s="182" t="n">
        <x:f>SUM(H141,N141,T141,Z141,AF141,AL141,AR141,AX141,BD141,BJ141)</x:f>
        <x:v>0</x:v>
      </x:c>
      <x:c r="D141" s="182" t="n">
        <x:f>SUM(I141,O141,U141,AA141,AG141,AM141,AS141,AY141,BE141,BK141)</x:f>
        <x:v>0</x:v>
      </x:c>
      <x:c r="E141" s="182" t="n">
        <x:f>SUM(J141,P141,V141,AB141,AH141,AN141,AT141,AZ141,BF141,BL141)+SUM(L141,R141,X141,AD141,AJ141,AP141,AV141,BB141,BH141,BN141)</x:f>
        <x:v>0</x:v>
      </x:c>
      <x:c r="F141" s="182" t="n">
        <x:f>SUM(M141,S141,Y141,AE141,AK141,AQ141,AW141,BC141,BI141,BO141)</x:f>
        <x:v>0</x:v>
      </x:c>
      <x:c r="G141" s="182" t="n">
        <x:f>MAX(0,Inputs!$B$12-SUM(J141,P141,V141,AB141,AH141,AN141,AT141,AZ141,BF141,BL141))</x:f>
        <x:v>1150</x:v>
      </x:c>
      <x:c r="H141" s="180" t="n">
        <x:f>M140</x:f>
        <x:v>0</x:v>
      </x:c>
      <x:c r="I141" s="180" t="n">
        <x:f>IF(H141&lt;=0,0,H141*IFERROR(INDEX(Inputs!$E$15:$E$24,MATCH(1,Inputs!$L$15:$L$24,0)),0)/12)</x:f>
        <x:v>0</x:v>
      </x:c>
      <x:c r="J141" s="180" t="n">
        <x:f>MIN(H141+I141,IF(H141&gt;0,IFERROR(INDEX(Inputs!$H$15:$H$24,MATCH(1,Inputs!$L$15:$L$24,0)),0),0))</x:f>
        <x:v>0</x:v>
      </x:c>
      <x:c r="K141" s="180" t="n">
        <x:f>MAX(0,H141+I141-J141)</x:f>
        <x:v>0</x:v>
      </x:c>
      <x:c r="L141" s="180" t="n">
        <x:f>MIN(K141,MAX(0,$G141-0))</x:f>
        <x:v>0</x:v>
      </x:c>
      <x:c r="M141" s="180" t="n">
        <x:f>MAX(0,K141-L141)</x:f>
        <x:v>0</x:v>
      </x:c>
      <x:c r="N141" s="180" t="n">
        <x:f>S140</x:f>
        <x:v>0</x:v>
      </x:c>
      <x:c r="O141" s="180" t="n">
        <x:f>IF(N141&lt;=0,0,N141*IFERROR(INDEX(Inputs!$E$15:$E$24,MATCH(2,Inputs!$L$15:$L$24,0)),0)/12)</x:f>
        <x:v>0</x:v>
      </x:c>
      <x:c r="P141" s="180" t="n">
        <x:f>MIN(N141+O141,IF(N141&gt;0,IFERROR(INDEX(Inputs!$H$15:$H$24,MATCH(2,Inputs!$L$15:$L$24,0)),0),0))</x:f>
        <x:v>0</x:v>
      </x:c>
      <x:c r="Q141" s="180" t="n">
        <x:f>MAX(0,N141+O141-P141)</x:f>
        <x:v>0</x:v>
      </x:c>
      <x:c r="R141" s="180" t="n">
        <x:f>MIN(Q141,MAX(0,$G141-SUM(K141)))</x:f>
        <x:v>0</x:v>
      </x:c>
      <x:c r="S141" s="180" t="n">
        <x:f>MAX(0,Q141-R141)</x:f>
        <x:v>0</x:v>
      </x:c>
      <x:c r="T141" s="180" t="n">
        <x:f>Y140</x:f>
        <x:v>0</x:v>
      </x:c>
      <x:c r="U141" s="180" t="n">
        <x:f>IF(T141&lt;=0,0,T141*IFERROR(INDEX(Inputs!$E$15:$E$24,MATCH(3,Inputs!$L$15:$L$24,0)),0)/12)</x:f>
        <x:v>0</x:v>
      </x:c>
      <x:c r="V141" s="180" t="n">
        <x:f>MIN(T141+U141,IF(T141&gt;0,IFERROR(INDEX(Inputs!$H$15:$H$24,MATCH(3,Inputs!$L$15:$L$24,0)),0),0))</x:f>
        <x:v>0</x:v>
      </x:c>
      <x:c r="W141" s="180" t="n">
        <x:f>MAX(0,T141+U141-V141)</x:f>
        <x:v>0</x:v>
      </x:c>
      <x:c r="X141" s="180" t="n">
        <x:f>MIN(W141,MAX(0,$G141-SUM(K141,Q141)))</x:f>
        <x:v>0</x:v>
      </x:c>
      <x:c r="Y141" s="180" t="n">
        <x:f>MAX(0,W141-X141)</x:f>
        <x:v>0</x:v>
      </x:c>
      <x:c r="Z141" s="180" t="n">
        <x:f>AE140</x:f>
        <x:v>0</x:v>
      </x:c>
      <x:c r="AA141" s="180" t="n">
        <x:f>IF(Z141&lt;=0,0,Z141*IFERROR(INDEX(Inputs!$E$15:$E$24,MATCH(4,Inputs!$L$15:$L$24,0)),0)/12)</x:f>
        <x:v>0</x:v>
      </x:c>
      <x:c r="AB141" s="180" t="n">
        <x:f>MIN(Z141+AA141,IF(Z141&gt;0,IFERROR(INDEX(Inputs!$H$15:$H$24,MATCH(4,Inputs!$L$15:$L$24,0)),0),0))</x:f>
        <x:v>0</x:v>
      </x:c>
      <x:c r="AC141" s="180" t="n">
        <x:f>MAX(0,Z141+AA141-AB141)</x:f>
        <x:v>0</x:v>
      </x:c>
      <x:c r="AD141" s="180" t="n">
        <x:f>MIN(AC141,MAX(0,$G141-SUM(K141,Q141,W141)))</x:f>
        <x:v>0</x:v>
      </x:c>
      <x:c r="AE141" s="180" t="n">
        <x:f>MAX(0,AC141-AD141)</x:f>
        <x:v>0</x:v>
      </x:c>
      <x:c r="AF141" s="180" t="n">
        <x:f>AK140</x:f>
        <x:v>0</x:v>
      </x:c>
      <x:c r="AG141" s="180" t="n">
        <x:f>IF(AF141&lt;=0,0,AF141*IFERROR(INDEX(Inputs!$E$15:$E$24,MATCH(5,Inputs!$L$15:$L$24,0)),0)/12)</x:f>
        <x:v>0</x:v>
      </x:c>
      <x:c r="AH141" s="180" t="n">
        <x:f>MIN(AF141+AG141,IF(AF141&gt;0,IFERROR(INDEX(Inputs!$H$15:$H$24,MATCH(5,Inputs!$L$15:$L$24,0)),0),0))</x:f>
        <x:v>0</x:v>
      </x:c>
      <x:c r="AI141" s="180" t="n">
        <x:f>MAX(0,AF141+AG141-AH141)</x:f>
        <x:v>0</x:v>
      </x:c>
      <x:c r="AJ141" s="180" t="n">
        <x:f>MIN(AI141,MAX(0,$G141-SUM(K141,Q141,W141,AC141)))</x:f>
        <x:v>0</x:v>
      </x:c>
      <x:c r="AK141" s="180" t="n">
        <x:f>MAX(0,AI141-AJ141)</x:f>
        <x:v>0</x:v>
      </x:c>
      <x:c r="AL141" s="180" t="n">
        <x:f>AQ140</x:f>
        <x:v>0</x:v>
      </x:c>
      <x:c r="AM141" s="180" t="n">
        <x:f>IF(AL141&lt;=0,0,AL141*IFERROR(INDEX(Inputs!$E$15:$E$24,MATCH(6,Inputs!$L$15:$L$24,0)),0)/12)</x:f>
        <x:v>0</x:v>
      </x:c>
      <x:c r="AN141" s="180" t="n">
        <x:f>MIN(AL141+AM141,IF(AL141&gt;0,IFERROR(INDEX(Inputs!$H$15:$H$24,MATCH(6,Inputs!$L$15:$L$24,0)),0),0))</x:f>
        <x:v>0</x:v>
      </x:c>
      <x:c r="AO141" s="180" t="n">
        <x:f>MAX(0,AL141+AM141-AN141)</x:f>
        <x:v>0</x:v>
      </x:c>
      <x:c r="AP141" s="180" t="n">
        <x:f>MIN(AO141,MAX(0,$G141-SUM(K141,Q141,W141,AC141,AI141)))</x:f>
        <x:v>0</x:v>
      </x:c>
      <x:c r="AQ141" s="180" t="n">
        <x:f>MAX(0,AO141-AP141)</x:f>
        <x:v>0</x:v>
      </x:c>
      <x:c r="AR141" s="180" t="n">
        <x:f>AW140</x:f>
        <x:v>0</x:v>
      </x:c>
      <x:c r="AS141" s="180" t="n">
        <x:f>IF(AR141&lt;=0,0,AR141*IFERROR(INDEX(Inputs!$E$15:$E$24,MATCH(7,Inputs!$L$15:$L$24,0)),0)/12)</x:f>
        <x:v>0</x:v>
      </x:c>
      <x:c r="AT141" s="180" t="n">
        <x:f>MIN(AR141+AS141,IF(AR141&gt;0,IFERROR(INDEX(Inputs!$H$15:$H$24,MATCH(7,Inputs!$L$15:$L$24,0)),0),0))</x:f>
        <x:v>0</x:v>
      </x:c>
      <x:c r="AU141" s="180" t="n">
        <x:f>MAX(0,AR141+AS141-AT141)</x:f>
        <x:v>0</x:v>
      </x:c>
      <x:c r="AV141" s="180" t="n">
        <x:f>MIN(AU141,MAX(0,$G141-SUM(K141,Q141,W141,AC141,AI141,AO141)))</x:f>
        <x:v>0</x:v>
      </x:c>
      <x:c r="AW141" s="180" t="n">
        <x:f>MAX(0,AU141-AV141)</x:f>
        <x:v>0</x:v>
      </x:c>
      <x:c r="AX141" s="180" t="n">
        <x:f>BC140</x:f>
        <x:v>0</x:v>
      </x:c>
      <x:c r="AY141" s="180" t="n">
        <x:f>IF(AX141&lt;=0,0,AX141*IFERROR(INDEX(Inputs!$E$15:$E$24,MATCH(8,Inputs!$L$15:$L$24,0)),0)/12)</x:f>
        <x:v>0</x:v>
      </x:c>
      <x:c r="AZ141" s="180" t="n">
        <x:f>MIN(AX141+AY141,IF(AX141&gt;0,IFERROR(INDEX(Inputs!$H$15:$H$24,MATCH(8,Inputs!$L$15:$L$24,0)),0),0))</x:f>
        <x:v>0</x:v>
      </x:c>
      <x:c r="BA141" s="180" t="n">
        <x:f>MAX(0,AX141+AY141-AZ141)</x:f>
        <x:v>0</x:v>
      </x:c>
      <x:c r="BB141" s="180" t="n">
        <x:f>MIN(BA141,MAX(0,$G141-SUM(K141,Q141,W141,AC141,AI141,AO141,AU141)))</x:f>
        <x:v>0</x:v>
      </x:c>
      <x:c r="BC141" s="180" t="n">
        <x:f>MAX(0,BA141-BB141)</x:f>
        <x:v>0</x:v>
      </x:c>
      <x:c r="BD141" s="180" t="n">
        <x:f>BI140</x:f>
        <x:v>0</x:v>
      </x:c>
      <x:c r="BE141" s="180" t="n">
        <x:f>IF(BD141&lt;=0,0,BD141*IFERROR(INDEX(Inputs!$E$15:$E$24,MATCH(9,Inputs!$L$15:$L$24,0)),0)/12)</x:f>
        <x:v>0</x:v>
      </x:c>
      <x:c r="BF141" s="180" t="n">
        <x:f>MIN(BD141+BE141,IF(BD141&gt;0,IFERROR(INDEX(Inputs!$H$15:$H$24,MATCH(9,Inputs!$L$15:$L$24,0)),0),0))</x:f>
        <x:v>0</x:v>
      </x:c>
      <x:c r="BG141" s="180" t="n">
        <x:f>MAX(0,BD141+BE141-BF141)</x:f>
        <x:v>0</x:v>
      </x:c>
      <x:c r="BH141" s="180" t="n">
        <x:f>MIN(BG141,MAX(0,$G141-SUM(K141,Q141,W141,AC141,AI141,AO141,AU141,BA141)))</x:f>
        <x:v>0</x:v>
      </x:c>
      <x:c r="BI141" s="180" t="n">
        <x:f>MAX(0,BG141-BH141)</x:f>
        <x:v>0</x:v>
      </x:c>
      <x:c r="BJ141" s="180" t="n">
        <x:f>BO140</x:f>
        <x:v>0</x:v>
      </x:c>
      <x:c r="BK141" s="180" t="n">
        <x:f>IF(BJ141&lt;=0,0,BJ141*IFERROR(INDEX(Inputs!$E$15:$E$24,MATCH(10,Inputs!$L$15:$L$24,0)),0)/12)</x:f>
        <x:v>0</x:v>
      </x:c>
      <x:c r="BL141" s="180" t="n">
        <x:f>MIN(BJ141+BK141,IF(BJ141&gt;0,IFERROR(INDEX(Inputs!$H$15:$H$24,MATCH(10,Inputs!$L$15:$L$24,0)),0),0))</x:f>
        <x:v>0</x:v>
      </x:c>
      <x:c r="BM141" s="180" t="n">
        <x:f>MAX(0,BJ141+BK141-BL141)</x:f>
        <x:v>0</x:v>
      </x:c>
      <x:c r="BN141" s="180" t="n">
        <x:f>MIN(BM141,MAX(0,$G141-SUM(K141,Q141,W141,AC141,AI141,AO141,AU141,BA141,BG141)))</x:f>
        <x:v>0</x:v>
      </x:c>
      <x:c r="BO141" s="192" t="n">
        <x:f>MAX(0,BM141-BN141)</x:f>
        <x:v>0</x:v>
      </x:c>
    </x:row>
    <x:row r="142">
      <x:c r="A142" s="191" t="n">
        <x:f>135</x:f>
        <x:v>135</x:v>
      </x:c>
      <x:c r="B142" s="178" t="n">
        <x:f>EDATE(Inputs!$B$4,A142-1)</x:f>
        <x:v>50298</x:v>
      </x:c>
      <x:c r="C142" s="182" t="n">
        <x:f>SUM(H142,N142,T142,Z142,AF142,AL142,AR142,AX142,BD142,BJ142)</x:f>
        <x:v>0</x:v>
      </x:c>
      <x:c r="D142" s="182" t="n">
        <x:f>SUM(I142,O142,U142,AA142,AG142,AM142,AS142,AY142,BE142,BK142)</x:f>
        <x:v>0</x:v>
      </x:c>
      <x:c r="E142" s="182" t="n">
        <x:f>SUM(J142,P142,V142,AB142,AH142,AN142,AT142,AZ142,BF142,BL142)+SUM(L142,R142,X142,AD142,AJ142,AP142,AV142,BB142,BH142,BN142)</x:f>
        <x:v>0</x:v>
      </x:c>
      <x:c r="F142" s="182" t="n">
        <x:f>SUM(M142,S142,Y142,AE142,AK142,AQ142,AW142,BC142,BI142,BO142)</x:f>
        <x:v>0</x:v>
      </x:c>
      <x:c r="G142" s="182" t="n">
        <x:f>MAX(0,Inputs!$B$12-SUM(J142,P142,V142,AB142,AH142,AN142,AT142,AZ142,BF142,BL142))</x:f>
        <x:v>1150</x:v>
      </x:c>
      <x:c r="H142" s="180" t="n">
        <x:f>M141</x:f>
        <x:v>0</x:v>
      </x:c>
      <x:c r="I142" s="180" t="n">
        <x:f>IF(H142&lt;=0,0,H142*IFERROR(INDEX(Inputs!$E$15:$E$24,MATCH(1,Inputs!$L$15:$L$24,0)),0)/12)</x:f>
        <x:v>0</x:v>
      </x:c>
      <x:c r="J142" s="180" t="n">
        <x:f>MIN(H142+I142,IF(H142&gt;0,IFERROR(INDEX(Inputs!$H$15:$H$24,MATCH(1,Inputs!$L$15:$L$24,0)),0),0))</x:f>
        <x:v>0</x:v>
      </x:c>
      <x:c r="K142" s="180" t="n">
        <x:f>MAX(0,H142+I142-J142)</x:f>
        <x:v>0</x:v>
      </x:c>
      <x:c r="L142" s="180" t="n">
        <x:f>MIN(K142,MAX(0,$G142-0))</x:f>
        <x:v>0</x:v>
      </x:c>
      <x:c r="M142" s="180" t="n">
        <x:f>MAX(0,K142-L142)</x:f>
        <x:v>0</x:v>
      </x:c>
      <x:c r="N142" s="180" t="n">
        <x:f>S141</x:f>
        <x:v>0</x:v>
      </x:c>
      <x:c r="O142" s="180" t="n">
        <x:f>IF(N142&lt;=0,0,N142*IFERROR(INDEX(Inputs!$E$15:$E$24,MATCH(2,Inputs!$L$15:$L$24,0)),0)/12)</x:f>
        <x:v>0</x:v>
      </x:c>
      <x:c r="P142" s="180" t="n">
        <x:f>MIN(N142+O142,IF(N142&gt;0,IFERROR(INDEX(Inputs!$H$15:$H$24,MATCH(2,Inputs!$L$15:$L$24,0)),0),0))</x:f>
        <x:v>0</x:v>
      </x:c>
      <x:c r="Q142" s="180" t="n">
        <x:f>MAX(0,N142+O142-P142)</x:f>
        <x:v>0</x:v>
      </x:c>
      <x:c r="R142" s="180" t="n">
        <x:f>MIN(Q142,MAX(0,$G142-SUM(K142)))</x:f>
        <x:v>0</x:v>
      </x:c>
      <x:c r="S142" s="180" t="n">
        <x:f>MAX(0,Q142-R142)</x:f>
        <x:v>0</x:v>
      </x:c>
      <x:c r="T142" s="180" t="n">
        <x:f>Y141</x:f>
        <x:v>0</x:v>
      </x:c>
      <x:c r="U142" s="180" t="n">
        <x:f>IF(T142&lt;=0,0,T142*IFERROR(INDEX(Inputs!$E$15:$E$24,MATCH(3,Inputs!$L$15:$L$24,0)),0)/12)</x:f>
        <x:v>0</x:v>
      </x:c>
      <x:c r="V142" s="180" t="n">
        <x:f>MIN(T142+U142,IF(T142&gt;0,IFERROR(INDEX(Inputs!$H$15:$H$24,MATCH(3,Inputs!$L$15:$L$24,0)),0),0))</x:f>
        <x:v>0</x:v>
      </x:c>
      <x:c r="W142" s="180" t="n">
        <x:f>MAX(0,T142+U142-V142)</x:f>
        <x:v>0</x:v>
      </x:c>
      <x:c r="X142" s="180" t="n">
        <x:f>MIN(W142,MAX(0,$G142-SUM(K142,Q142)))</x:f>
        <x:v>0</x:v>
      </x:c>
      <x:c r="Y142" s="180" t="n">
        <x:f>MAX(0,W142-X142)</x:f>
        <x:v>0</x:v>
      </x:c>
      <x:c r="Z142" s="180" t="n">
        <x:f>AE141</x:f>
        <x:v>0</x:v>
      </x:c>
      <x:c r="AA142" s="180" t="n">
        <x:f>IF(Z142&lt;=0,0,Z142*IFERROR(INDEX(Inputs!$E$15:$E$24,MATCH(4,Inputs!$L$15:$L$24,0)),0)/12)</x:f>
        <x:v>0</x:v>
      </x:c>
      <x:c r="AB142" s="180" t="n">
        <x:f>MIN(Z142+AA142,IF(Z142&gt;0,IFERROR(INDEX(Inputs!$H$15:$H$24,MATCH(4,Inputs!$L$15:$L$24,0)),0),0))</x:f>
        <x:v>0</x:v>
      </x:c>
      <x:c r="AC142" s="180" t="n">
        <x:f>MAX(0,Z142+AA142-AB142)</x:f>
        <x:v>0</x:v>
      </x:c>
      <x:c r="AD142" s="180" t="n">
        <x:f>MIN(AC142,MAX(0,$G142-SUM(K142,Q142,W142)))</x:f>
        <x:v>0</x:v>
      </x:c>
      <x:c r="AE142" s="180" t="n">
        <x:f>MAX(0,AC142-AD142)</x:f>
        <x:v>0</x:v>
      </x:c>
      <x:c r="AF142" s="180" t="n">
        <x:f>AK141</x:f>
        <x:v>0</x:v>
      </x:c>
      <x:c r="AG142" s="180" t="n">
        <x:f>IF(AF142&lt;=0,0,AF142*IFERROR(INDEX(Inputs!$E$15:$E$24,MATCH(5,Inputs!$L$15:$L$24,0)),0)/12)</x:f>
        <x:v>0</x:v>
      </x:c>
      <x:c r="AH142" s="180" t="n">
        <x:f>MIN(AF142+AG142,IF(AF142&gt;0,IFERROR(INDEX(Inputs!$H$15:$H$24,MATCH(5,Inputs!$L$15:$L$24,0)),0),0))</x:f>
        <x:v>0</x:v>
      </x:c>
      <x:c r="AI142" s="180" t="n">
        <x:f>MAX(0,AF142+AG142-AH142)</x:f>
        <x:v>0</x:v>
      </x:c>
      <x:c r="AJ142" s="180" t="n">
        <x:f>MIN(AI142,MAX(0,$G142-SUM(K142,Q142,W142,AC142)))</x:f>
        <x:v>0</x:v>
      </x:c>
      <x:c r="AK142" s="180" t="n">
        <x:f>MAX(0,AI142-AJ142)</x:f>
        <x:v>0</x:v>
      </x:c>
      <x:c r="AL142" s="180" t="n">
        <x:f>AQ141</x:f>
        <x:v>0</x:v>
      </x:c>
      <x:c r="AM142" s="180" t="n">
        <x:f>IF(AL142&lt;=0,0,AL142*IFERROR(INDEX(Inputs!$E$15:$E$24,MATCH(6,Inputs!$L$15:$L$24,0)),0)/12)</x:f>
        <x:v>0</x:v>
      </x:c>
      <x:c r="AN142" s="180" t="n">
        <x:f>MIN(AL142+AM142,IF(AL142&gt;0,IFERROR(INDEX(Inputs!$H$15:$H$24,MATCH(6,Inputs!$L$15:$L$24,0)),0),0))</x:f>
        <x:v>0</x:v>
      </x:c>
      <x:c r="AO142" s="180" t="n">
        <x:f>MAX(0,AL142+AM142-AN142)</x:f>
        <x:v>0</x:v>
      </x:c>
      <x:c r="AP142" s="180" t="n">
        <x:f>MIN(AO142,MAX(0,$G142-SUM(K142,Q142,W142,AC142,AI142)))</x:f>
        <x:v>0</x:v>
      </x:c>
      <x:c r="AQ142" s="180" t="n">
        <x:f>MAX(0,AO142-AP142)</x:f>
        <x:v>0</x:v>
      </x:c>
      <x:c r="AR142" s="180" t="n">
        <x:f>AW141</x:f>
        <x:v>0</x:v>
      </x:c>
      <x:c r="AS142" s="180" t="n">
        <x:f>IF(AR142&lt;=0,0,AR142*IFERROR(INDEX(Inputs!$E$15:$E$24,MATCH(7,Inputs!$L$15:$L$24,0)),0)/12)</x:f>
        <x:v>0</x:v>
      </x:c>
      <x:c r="AT142" s="180" t="n">
        <x:f>MIN(AR142+AS142,IF(AR142&gt;0,IFERROR(INDEX(Inputs!$H$15:$H$24,MATCH(7,Inputs!$L$15:$L$24,0)),0),0))</x:f>
        <x:v>0</x:v>
      </x:c>
      <x:c r="AU142" s="180" t="n">
        <x:f>MAX(0,AR142+AS142-AT142)</x:f>
        <x:v>0</x:v>
      </x:c>
      <x:c r="AV142" s="180" t="n">
        <x:f>MIN(AU142,MAX(0,$G142-SUM(K142,Q142,W142,AC142,AI142,AO142)))</x:f>
        <x:v>0</x:v>
      </x:c>
      <x:c r="AW142" s="180" t="n">
        <x:f>MAX(0,AU142-AV142)</x:f>
        <x:v>0</x:v>
      </x:c>
      <x:c r="AX142" s="180" t="n">
        <x:f>BC141</x:f>
        <x:v>0</x:v>
      </x:c>
      <x:c r="AY142" s="180" t="n">
        <x:f>IF(AX142&lt;=0,0,AX142*IFERROR(INDEX(Inputs!$E$15:$E$24,MATCH(8,Inputs!$L$15:$L$24,0)),0)/12)</x:f>
        <x:v>0</x:v>
      </x:c>
      <x:c r="AZ142" s="180" t="n">
        <x:f>MIN(AX142+AY142,IF(AX142&gt;0,IFERROR(INDEX(Inputs!$H$15:$H$24,MATCH(8,Inputs!$L$15:$L$24,0)),0),0))</x:f>
        <x:v>0</x:v>
      </x:c>
      <x:c r="BA142" s="180" t="n">
        <x:f>MAX(0,AX142+AY142-AZ142)</x:f>
        <x:v>0</x:v>
      </x:c>
      <x:c r="BB142" s="180" t="n">
        <x:f>MIN(BA142,MAX(0,$G142-SUM(K142,Q142,W142,AC142,AI142,AO142,AU142)))</x:f>
        <x:v>0</x:v>
      </x:c>
      <x:c r="BC142" s="180" t="n">
        <x:f>MAX(0,BA142-BB142)</x:f>
        <x:v>0</x:v>
      </x:c>
      <x:c r="BD142" s="180" t="n">
        <x:f>BI141</x:f>
        <x:v>0</x:v>
      </x:c>
      <x:c r="BE142" s="180" t="n">
        <x:f>IF(BD142&lt;=0,0,BD142*IFERROR(INDEX(Inputs!$E$15:$E$24,MATCH(9,Inputs!$L$15:$L$24,0)),0)/12)</x:f>
        <x:v>0</x:v>
      </x:c>
      <x:c r="BF142" s="180" t="n">
        <x:f>MIN(BD142+BE142,IF(BD142&gt;0,IFERROR(INDEX(Inputs!$H$15:$H$24,MATCH(9,Inputs!$L$15:$L$24,0)),0),0))</x:f>
        <x:v>0</x:v>
      </x:c>
      <x:c r="BG142" s="180" t="n">
        <x:f>MAX(0,BD142+BE142-BF142)</x:f>
        <x:v>0</x:v>
      </x:c>
      <x:c r="BH142" s="180" t="n">
        <x:f>MIN(BG142,MAX(0,$G142-SUM(K142,Q142,W142,AC142,AI142,AO142,AU142,BA142)))</x:f>
        <x:v>0</x:v>
      </x:c>
      <x:c r="BI142" s="180" t="n">
        <x:f>MAX(0,BG142-BH142)</x:f>
        <x:v>0</x:v>
      </x:c>
      <x:c r="BJ142" s="180" t="n">
        <x:f>BO141</x:f>
        <x:v>0</x:v>
      </x:c>
      <x:c r="BK142" s="180" t="n">
        <x:f>IF(BJ142&lt;=0,0,BJ142*IFERROR(INDEX(Inputs!$E$15:$E$24,MATCH(10,Inputs!$L$15:$L$24,0)),0)/12)</x:f>
        <x:v>0</x:v>
      </x:c>
      <x:c r="BL142" s="180" t="n">
        <x:f>MIN(BJ142+BK142,IF(BJ142&gt;0,IFERROR(INDEX(Inputs!$H$15:$H$24,MATCH(10,Inputs!$L$15:$L$24,0)),0),0))</x:f>
        <x:v>0</x:v>
      </x:c>
      <x:c r="BM142" s="180" t="n">
        <x:f>MAX(0,BJ142+BK142-BL142)</x:f>
        <x:v>0</x:v>
      </x:c>
      <x:c r="BN142" s="180" t="n">
        <x:f>MIN(BM142,MAX(0,$G142-SUM(K142,Q142,W142,AC142,AI142,AO142,AU142,BA142,BG142)))</x:f>
        <x:v>0</x:v>
      </x:c>
      <x:c r="BO142" s="192" t="n">
        <x:f>MAX(0,BM142-BN142)</x:f>
        <x:v>0</x:v>
      </x:c>
    </x:row>
    <x:row r="143">
      <x:c r="A143" s="191" t="n">
        <x:f>136</x:f>
        <x:v>136</x:v>
      </x:c>
      <x:c r="B143" s="178" t="n">
        <x:f>EDATE(Inputs!$B$4,A143-1)</x:f>
        <x:v>50328</x:v>
      </x:c>
      <x:c r="C143" s="182" t="n">
        <x:f>SUM(H143,N143,T143,Z143,AF143,AL143,AR143,AX143,BD143,BJ143)</x:f>
        <x:v>0</x:v>
      </x:c>
      <x:c r="D143" s="182" t="n">
        <x:f>SUM(I143,O143,U143,AA143,AG143,AM143,AS143,AY143,BE143,BK143)</x:f>
        <x:v>0</x:v>
      </x:c>
      <x:c r="E143" s="182" t="n">
        <x:f>SUM(J143,P143,V143,AB143,AH143,AN143,AT143,AZ143,BF143,BL143)+SUM(L143,R143,X143,AD143,AJ143,AP143,AV143,BB143,BH143,BN143)</x:f>
        <x:v>0</x:v>
      </x:c>
      <x:c r="F143" s="182" t="n">
        <x:f>SUM(M143,S143,Y143,AE143,AK143,AQ143,AW143,BC143,BI143,BO143)</x:f>
        <x:v>0</x:v>
      </x:c>
      <x:c r="G143" s="182" t="n">
        <x:f>MAX(0,Inputs!$B$12-SUM(J143,P143,V143,AB143,AH143,AN143,AT143,AZ143,BF143,BL143))</x:f>
        <x:v>1150</x:v>
      </x:c>
      <x:c r="H143" s="180" t="n">
        <x:f>M142</x:f>
        <x:v>0</x:v>
      </x:c>
      <x:c r="I143" s="180" t="n">
        <x:f>IF(H143&lt;=0,0,H143*IFERROR(INDEX(Inputs!$E$15:$E$24,MATCH(1,Inputs!$L$15:$L$24,0)),0)/12)</x:f>
        <x:v>0</x:v>
      </x:c>
      <x:c r="J143" s="180" t="n">
        <x:f>MIN(H143+I143,IF(H143&gt;0,IFERROR(INDEX(Inputs!$H$15:$H$24,MATCH(1,Inputs!$L$15:$L$24,0)),0),0))</x:f>
        <x:v>0</x:v>
      </x:c>
      <x:c r="K143" s="180" t="n">
        <x:f>MAX(0,H143+I143-J143)</x:f>
        <x:v>0</x:v>
      </x:c>
      <x:c r="L143" s="180" t="n">
        <x:f>MIN(K143,MAX(0,$G143-0))</x:f>
        <x:v>0</x:v>
      </x:c>
      <x:c r="M143" s="180" t="n">
        <x:f>MAX(0,K143-L143)</x:f>
        <x:v>0</x:v>
      </x:c>
      <x:c r="N143" s="180" t="n">
        <x:f>S142</x:f>
        <x:v>0</x:v>
      </x:c>
      <x:c r="O143" s="180" t="n">
        <x:f>IF(N143&lt;=0,0,N143*IFERROR(INDEX(Inputs!$E$15:$E$24,MATCH(2,Inputs!$L$15:$L$24,0)),0)/12)</x:f>
        <x:v>0</x:v>
      </x:c>
      <x:c r="P143" s="180" t="n">
        <x:f>MIN(N143+O143,IF(N143&gt;0,IFERROR(INDEX(Inputs!$H$15:$H$24,MATCH(2,Inputs!$L$15:$L$24,0)),0),0))</x:f>
        <x:v>0</x:v>
      </x:c>
      <x:c r="Q143" s="180" t="n">
        <x:f>MAX(0,N143+O143-P143)</x:f>
        <x:v>0</x:v>
      </x:c>
      <x:c r="R143" s="180" t="n">
        <x:f>MIN(Q143,MAX(0,$G143-SUM(K143)))</x:f>
        <x:v>0</x:v>
      </x:c>
      <x:c r="S143" s="180" t="n">
        <x:f>MAX(0,Q143-R143)</x:f>
        <x:v>0</x:v>
      </x:c>
      <x:c r="T143" s="180" t="n">
        <x:f>Y142</x:f>
        <x:v>0</x:v>
      </x:c>
      <x:c r="U143" s="180" t="n">
        <x:f>IF(T143&lt;=0,0,T143*IFERROR(INDEX(Inputs!$E$15:$E$24,MATCH(3,Inputs!$L$15:$L$24,0)),0)/12)</x:f>
        <x:v>0</x:v>
      </x:c>
      <x:c r="V143" s="180" t="n">
        <x:f>MIN(T143+U143,IF(T143&gt;0,IFERROR(INDEX(Inputs!$H$15:$H$24,MATCH(3,Inputs!$L$15:$L$24,0)),0),0))</x:f>
        <x:v>0</x:v>
      </x:c>
      <x:c r="W143" s="180" t="n">
        <x:f>MAX(0,T143+U143-V143)</x:f>
        <x:v>0</x:v>
      </x:c>
      <x:c r="X143" s="180" t="n">
        <x:f>MIN(W143,MAX(0,$G143-SUM(K143,Q143)))</x:f>
        <x:v>0</x:v>
      </x:c>
      <x:c r="Y143" s="180" t="n">
        <x:f>MAX(0,W143-X143)</x:f>
        <x:v>0</x:v>
      </x:c>
      <x:c r="Z143" s="180" t="n">
        <x:f>AE142</x:f>
        <x:v>0</x:v>
      </x:c>
      <x:c r="AA143" s="180" t="n">
        <x:f>IF(Z143&lt;=0,0,Z143*IFERROR(INDEX(Inputs!$E$15:$E$24,MATCH(4,Inputs!$L$15:$L$24,0)),0)/12)</x:f>
        <x:v>0</x:v>
      </x:c>
      <x:c r="AB143" s="180" t="n">
        <x:f>MIN(Z143+AA143,IF(Z143&gt;0,IFERROR(INDEX(Inputs!$H$15:$H$24,MATCH(4,Inputs!$L$15:$L$24,0)),0),0))</x:f>
        <x:v>0</x:v>
      </x:c>
      <x:c r="AC143" s="180" t="n">
        <x:f>MAX(0,Z143+AA143-AB143)</x:f>
        <x:v>0</x:v>
      </x:c>
      <x:c r="AD143" s="180" t="n">
        <x:f>MIN(AC143,MAX(0,$G143-SUM(K143,Q143,W143)))</x:f>
        <x:v>0</x:v>
      </x:c>
      <x:c r="AE143" s="180" t="n">
        <x:f>MAX(0,AC143-AD143)</x:f>
        <x:v>0</x:v>
      </x:c>
      <x:c r="AF143" s="180" t="n">
        <x:f>AK142</x:f>
        <x:v>0</x:v>
      </x:c>
      <x:c r="AG143" s="180" t="n">
        <x:f>IF(AF143&lt;=0,0,AF143*IFERROR(INDEX(Inputs!$E$15:$E$24,MATCH(5,Inputs!$L$15:$L$24,0)),0)/12)</x:f>
        <x:v>0</x:v>
      </x:c>
      <x:c r="AH143" s="180" t="n">
        <x:f>MIN(AF143+AG143,IF(AF143&gt;0,IFERROR(INDEX(Inputs!$H$15:$H$24,MATCH(5,Inputs!$L$15:$L$24,0)),0),0))</x:f>
        <x:v>0</x:v>
      </x:c>
      <x:c r="AI143" s="180" t="n">
        <x:f>MAX(0,AF143+AG143-AH143)</x:f>
        <x:v>0</x:v>
      </x:c>
      <x:c r="AJ143" s="180" t="n">
        <x:f>MIN(AI143,MAX(0,$G143-SUM(K143,Q143,W143,AC143)))</x:f>
        <x:v>0</x:v>
      </x:c>
      <x:c r="AK143" s="180" t="n">
        <x:f>MAX(0,AI143-AJ143)</x:f>
        <x:v>0</x:v>
      </x:c>
      <x:c r="AL143" s="180" t="n">
        <x:f>AQ142</x:f>
        <x:v>0</x:v>
      </x:c>
      <x:c r="AM143" s="180" t="n">
        <x:f>IF(AL143&lt;=0,0,AL143*IFERROR(INDEX(Inputs!$E$15:$E$24,MATCH(6,Inputs!$L$15:$L$24,0)),0)/12)</x:f>
        <x:v>0</x:v>
      </x:c>
      <x:c r="AN143" s="180" t="n">
        <x:f>MIN(AL143+AM143,IF(AL143&gt;0,IFERROR(INDEX(Inputs!$H$15:$H$24,MATCH(6,Inputs!$L$15:$L$24,0)),0),0))</x:f>
        <x:v>0</x:v>
      </x:c>
      <x:c r="AO143" s="180" t="n">
        <x:f>MAX(0,AL143+AM143-AN143)</x:f>
        <x:v>0</x:v>
      </x:c>
      <x:c r="AP143" s="180" t="n">
        <x:f>MIN(AO143,MAX(0,$G143-SUM(K143,Q143,W143,AC143,AI143)))</x:f>
        <x:v>0</x:v>
      </x:c>
      <x:c r="AQ143" s="180" t="n">
        <x:f>MAX(0,AO143-AP143)</x:f>
        <x:v>0</x:v>
      </x:c>
      <x:c r="AR143" s="180" t="n">
        <x:f>AW142</x:f>
        <x:v>0</x:v>
      </x:c>
      <x:c r="AS143" s="180" t="n">
        <x:f>IF(AR143&lt;=0,0,AR143*IFERROR(INDEX(Inputs!$E$15:$E$24,MATCH(7,Inputs!$L$15:$L$24,0)),0)/12)</x:f>
        <x:v>0</x:v>
      </x:c>
      <x:c r="AT143" s="180" t="n">
        <x:f>MIN(AR143+AS143,IF(AR143&gt;0,IFERROR(INDEX(Inputs!$H$15:$H$24,MATCH(7,Inputs!$L$15:$L$24,0)),0),0))</x:f>
        <x:v>0</x:v>
      </x:c>
      <x:c r="AU143" s="180" t="n">
        <x:f>MAX(0,AR143+AS143-AT143)</x:f>
        <x:v>0</x:v>
      </x:c>
      <x:c r="AV143" s="180" t="n">
        <x:f>MIN(AU143,MAX(0,$G143-SUM(K143,Q143,W143,AC143,AI143,AO143)))</x:f>
        <x:v>0</x:v>
      </x:c>
      <x:c r="AW143" s="180" t="n">
        <x:f>MAX(0,AU143-AV143)</x:f>
        <x:v>0</x:v>
      </x:c>
      <x:c r="AX143" s="180" t="n">
        <x:f>BC142</x:f>
        <x:v>0</x:v>
      </x:c>
      <x:c r="AY143" s="180" t="n">
        <x:f>IF(AX143&lt;=0,0,AX143*IFERROR(INDEX(Inputs!$E$15:$E$24,MATCH(8,Inputs!$L$15:$L$24,0)),0)/12)</x:f>
        <x:v>0</x:v>
      </x:c>
      <x:c r="AZ143" s="180" t="n">
        <x:f>MIN(AX143+AY143,IF(AX143&gt;0,IFERROR(INDEX(Inputs!$H$15:$H$24,MATCH(8,Inputs!$L$15:$L$24,0)),0),0))</x:f>
        <x:v>0</x:v>
      </x:c>
      <x:c r="BA143" s="180" t="n">
        <x:f>MAX(0,AX143+AY143-AZ143)</x:f>
        <x:v>0</x:v>
      </x:c>
      <x:c r="BB143" s="180" t="n">
        <x:f>MIN(BA143,MAX(0,$G143-SUM(K143,Q143,W143,AC143,AI143,AO143,AU143)))</x:f>
        <x:v>0</x:v>
      </x:c>
      <x:c r="BC143" s="180" t="n">
        <x:f>MAX(0,BA143-BB143)</x:f>
        <x:v>0</x:v>
      </x:c>
      <x:c r="BD143" s="180" t="n">
        <x:f>BI142</x:f>
        <x:v>0</x:v>
      </x:c>
      <x:c r="BE143" s="180" t="n">
        <x:f>IF(BD143&lt;=0,0,BD143*IFERROR(INDEX(Inputs!$E$15:$E$24,MATCH(9,Inputs!$L$15:$L$24,0)),0)/12)</x:f>
        <x:v>0</x:v>
      </x:c>
      <x:c r="BF143" s="180" t="n">
        <x:f>MIN(BD143+BE143,IF(BD143&gt;0,IFERROR(INDEX(Inputs!$H$15:$H$24,MATCH(9,Inputs!$L$15:$L$24,0)),0),0))</x:f>
        <x:v>0</x:v>
      </x:c>
      <x:c r="BG143" s="180" t="n">
        <x:f>MAX(0,BD143+BE143-BF143)</x:f>
        <x:v>0</x:v>
      </x:c>
      <x:c r="BH143" s="180" t="n">
        <x:f>MIN(BG143,MAX(0,$G143-SUM(K143,Q143,W143,AC143,AI143,AO143,AU143,BA143)))</x:f>
        <x:v>0</x:v>
      </x:c>
      <x:c r="BI143" s="180" t="n">
        <x:f>MAX(0,BG143-BH143)</x:f>
        <x:v>0</x:v>
      </x:c>
      <x:c r="BJ143" s="180" t="n">
        <x:f>BO142</x:f>
        <x:v>0</x:v>
      </x:c>
      <x:c r="BK143" s="180" t="n">
        <x:f>IF(BJ143&lt;=0,0,BJ143*IFERROR(INDEX(Inputs!$E$15:$E$24,MATCH(10,Inputs!$L$15:$L$24,0)),0)/12)</x:f>
        <x:v>0</x:v>
      </x:c>
      <x:c r="BL143" s="180" t="n">
        <x:f>MIN(BJ143+BK143,IF(BJ143&gt;0,IFERROR(INDEX(Inputs!$H$15:$H$24,MATCH(10,Inputs!$L$15:$L$24,0)),0),0))</x:f>
        <x:v>0</x:v>
      </x:c>
      <x:c r="BM143" s="180" t="n">
        <x:f>MAX(0,BJ143+BK143-BL143)</x:f>
        <x:v>0</x:v>
      </x:c>
      <x:c r="BN143" s="180" t="n">
        <x:f>MIN(BM143,MAX(0,$G143-SUM(K143,Q143,W143,AC143,AI143,AO143,AU143,BA143,BG143)))</x:f>
        <x:v>0</x:v>
      </x:c>
      <x:c r="BO143" s="192" t="n">
        <x:f>MAX(0,BM143-BN143)</x:f>
        <x:v>0</x:v>
      </x:c>
    </x:row>
    <x:row r="144">
      <x:c r="A144" s="191" t="n">
        <x:f>137</x:f>
        <x:v>137</x:v>
      </x:c>
      <x:c r="B144" s="178" t="n">
        <x:f>EDATE(Inputs!$B$4,A144-1)</x:f>
        <x:v>50359</x:v>
      </x:c>
      <x:c r="C144" s="182" t="n">
        <x:f>SUM(H144,N144,T144,Z144,AF144,AL144,AR144,AX144,BD144,BJ144)</x:f>
        <x:v>0</x:v>
      </x:c>
      <x:c r="D144" s="182" t="n">
        <x:f>SUM(I144,O144,U144,AA144,AG144,AM144,AS144,AY144,BE144,BK144)</x:f>
        <x:v>0</x:v>
      </x:c>
      <x:c r="E144" s="182" t="n">
        <x:f>SUM(J144,P144,V144,AB144,AH144,AN144,AT144,AZ144,BF144,BL144)+SUM(L144,R144,X144,AD144,AJ144,AP144,AV144,BB144,BH144,BN144)</x:f>
        <x:v>0</x:v>
      </x:c>
      <x:c r="F144" s="182" t="n">
        <x:f>SUM(M144,S144,Y144,AE144,AK144,AQ144,AW144,BC144,BI144,BO144)</x:f>
        <x:v>0</x:v>
      </x:c>
      <x:c r="G144" s="182" t="n">
        <x:f>MAX(0,Inputs!$B$12-SUM(J144,P144,V144,AB144,AH144,AN144,AT144,AZ144,BF144,BL144))</x:f>
        <x:v>1150</x:v>
      </x:c>
      <x:c r="H144" s="180" t="n">
        <x:f>M143</x:f>
        <x:v>0</x:v>
      </x:c>
      <x:c r="I144" s="180" t="n">
        <x:f>IF(H144&lt;=0,0,H144*IFERROR(INDEX(Inputs!$E$15:$E$24,MATCH(1,Inputs!$L$15:$L$24,0)),0)/12)</x:f>
        <x:v>0</x:v>
      </x:c>
      <x:c r="J144" s="180" t="n">
        <x:f>MIN(H144+I144,IF(H144&gt;0,IFERROR(INDEX(Inputs!$H$15:$H$24,MATCH(1,Inputs!$L$15:$L$24,0)),0),0))</x:f>
        <x:v>0</x:v>
      </x:c>
      <x:c r="K144" s="180" t="n">
        <x:f>MAX(0,H144+I144-J144)</x:f>
        <x:v>0</x:v>
      </x:c>
      <x:c r="L144" s="180" t="n">
        <x:f>MIN(K144,MAX(0,$G144-0))</x:f>
        <x:v>0</x:v>
      </x:c>
      <x:c r="M144" s="180" t="n">
        <x:f>MAX(0,K144-L144)</x:f>
        <x:v>0</x:v>
      </x:c>
      <x:c r="N144" s="180" t="n">
        <x:f>S143</x:f>
        <x:v>0</x:v>
      </x:c>
      <x:c r="O144" s="180" t="n">
        <x:f>IF(N144&lt;=0,0,N144*IFERROR(INDEX(Inputs!$E$15:$E$24,MATCH(2,Inputs!$L$15:$L$24,0)),0)/12)</x:f>
        <x:v>0</x:v>
      </x:c>
      <x:c r="P144" s="180" t="n">
        <x:f>MIN(N144+O144,IF(N144&gt;0,IFERROR(INDEX(Inputs!$H$15:$H$24,MATCH(2,Inputs!$L$15:$L$24,0)),0),0))</x:f>
        <x:v>0</x:v>
      </x:c>
      <x:c r="Q144" s="180" t="n">
        <x:f>MAX(0,N144+O144-P144)</x:f>
        <x:v>0</x:v>
      </x:c>
      <x:c r="R144" s="180" t="n">
        <x:f>MIN(Q144,MAX(0,$G144-SUM(K144)))</x:f>
        <x:v>0</x:v>
      </x:c>
      <x:c r="S144" s="180" t="n">
        <x:f>MAX(0,Q144-R144)</x:f>
        <x:v>0</x:v>
      </x:c>
      <x:c r="T144" s="180" t="n">
        <x:f>Y143</x:f>
        <x:v>0</x:v>
      </x:c>
      <x:c r="U144" s="180" t="n">
        <x:f>IF(T144&lt;=0,0,T144*IFERROR(INDEX(Inputs!$E$15:$E$24,MATCH(3,Inputs!$L$15:$L$24,0)),0)/12)</x:f>
        <x:v>0</x:v>
      </x:c>
      <x:c r="V144" s="180" t="n">
        <x:f>MIN(T144+U144,IF(T144&gt;0,IFERROR(INDEX(Inputs!$H$15:$H$24,MATCH(3,Inputs!$L$15:$L$24,0)),0),0))</x:f>
        <x:v>0</x:v>
      </x:c>
      <x:c r="W144" s="180" t="n">
        <x:f>MAX(0,T144+U144-V144)</x:f>
        <x:v>0</x:v>
      </x:c>
      <x:c r="X144" s="180" t="n">
        <x:f>MIN(W144,MAX(0,$G144-SUM(K144,Q144)))</x:f>
        <x:v>0</x:v>
      </x:c>
      <x:c r="Y144" s="180" t="n">
        <x:f>MAX(0,W144-X144)</x:f>
        <x:v>0</x:v>
      </x:c>
      <x:c r="Z144" s="180" t="n">
        <x:f>AE143</x:f>
        <x:v>0</x:v>
      </x:c>
      <x:c r="AA144" s="180" t="n">
        <x:f>IF(Z144&lt;=0,0,Z144*IFERROR(INDEX(Inputs!$E$15:$E$24,MATCH(4,Inputs!$L$15:$L$24,0)),0)/12)</x:f>
        <x:v>0</x:v>
      </x:c>
      <x:c r="AB144" s="180" t="n">
        <x:f>MIN(Z144+AA144,IF(Z144&gt;0,IFERROR(INDEX(Inputs!$H$15:$H$24,MATCH(4,Inputs!$L$15:$L$24,0)),0),0))</x:f>
        <x:v>0</x:v>
      </x:c>
      <x:c r="AC144" s="180" t="n">
        <x:f>MAX(0,Z144+AA144-AB144)</x:f>
        <x:v>0</x:v>
      </x:c>
      <x:c r="AD144" s="180" t="n">
        <x:f>MIN(AC144,MAX(0,$G144-SUM(K144,Q144,W144)))</x:f>
        <x:v>0</x:v>
      </x:c>
      <x:c r="AE144" s="180" t="n">
        <x:f>MAX(0,AC144-AD144)</x:f>
        <x:v>0</x:v>
      </x:c>
      <x:c r="AF144" s="180" t="n">
        <x:f>AK143</x:f>
        <x:v>0</x:v>
      </x:c>
      <x:c r="AG144" s="180" t="n">
        <x:f>IF(AF144&lt;=0,0,AF144*IFERROR(INDEX(Inputs!$E$15:$E$24,MATCH(5,Inputs!$L$15:$L$24,0)),0)/12)</x:f>
        <x:v>0</x:v>
      </x:c>
      <x:c r="AH144" s="180" t="n">
        <x:f>MIN(AF144+AG144,IF(AF144&gt;0,IFERROR(INDEX(Inputs!$H$15:$H$24,MATCH(5,Inputs!$L$15:$L$24,0)),0),0))</x:f>
        <x:v>0</x:v>
      </x:c>
      <x:c r="AI144" s="180" t="n">
        <x:f>MAX(0,AF144+AG144-AH144)</x:f>
        <x:v>0</x:v>
      </x:c>
      <x:c r="AJ144" s="180" t="n">
        <x:f>MIN(AI144,MAX(0,$G144-SUM(K144,Q144,W144,AC144)))</x:f>
        <x:v>0</x:v>
      </x:c>
      <x:c r="AK144" s="180" t="n">
        <x:f>MAX(0,AI144-AJ144)</x:f>
        <x:v>0</x:v>
      </x:c>
      <x:c r="AL144" s="180" t="n">
        <x:f>AQ143</x:f>
        <x:v>0</x:v>
      </x:c>
      <x:c r="AM144" s="180" t="n">
        <x:f>IF(AL144&lt;=0,0,AL144*IFERROR(INDEX(Inputs!$E$15:$E$24,MATCH(6,Inputs!$L$15:$L$24,0)),0)/12)</x:f>
        <x:v>0</x:v>
      </x:c>
      <x:c r="AN144" s="180" t="n">
        <x:f>MIN(AL144+AM144,IF(AL144&gt;0,IFERROR(INDEX(Inputs!$H$15:$H$24,MATCH(6,Inputs!$L$15:$L$24,0)),0),0))</x:f>
        <x:v>0</x:v>
      </x:c>
      <x:c r="AO144" s="180" t="n">
        <x:f>MAX(0,AL144+AM144-AN144)</x:f>
        <x:v>0</x:v>
      </x:c>
      <x:c r="AP144" s="180" t="n">
        <x:f>MIN(AO144,MAX(0,$G144-SUM(K144,Q144,W144,AC144,AI144)))</x:f>
        <x:v>0</x:v>
      </x:c>
      <x:c r="AQ144" s="180" t="n">
        <x:f>MAX(0,AO144-AP144)</x:f>
        <x:v>0</x:v>
      </x:c>
      <x:c r="AR144" s="180" t="n">
        <x:f>AW143</x:f>
        <x:v>0</x:v>
      </x:c>
      <x:c r="AS144" s="180" t="n">
        <x:f>IF(AR144&lt;=0,0,AR144*IFERROR(INDEX(Inputs!$E$15:$E$24,MATCH(7,Inputs!$L$15:$L$24,0)),0)/12)</x:f>
        <x:v>0</x:v>
      </x:c>
      <x:c r="AT144" s="180" t="n">
        <x:f>MIN(AR144+AS144,IF(AR144&gt;0,IFERROR(INDEX(Inputs!$H$15:$H$24,MATCH(7,Inputs!$L$15:$L$24,0)),0),0))</x:f>
        <x:v>0</x:v>
      </x:c>
      <x:c r="AU144" s="180" t="n">
        <x:f>MAX(0,AR144+AS144-AT144)</x:f>
        <x:v>0</x:v>
      </x:c>
      <x:c r="AV144" s="180" t="n">
        <x:f>MIN(AU144,MAX(0,$G144-SUM(K144,Q144,W144,AC144,AI144,AO144)))</x:f>
        <x:v>0</x:v>
      </x:c>
      <x:c r="AW144" s="180" t="n">
        <x:f>MAX(0,AU144-AV144)</x:f>
        <x:v>0</x:v>
      </x:c>
      <x:c r="AX144" s="180" t="n">
        <x:f>BC143</x:f>
        <x:v>0</x:v>
      </x:c>
      <x:c r="AY144" s="180" t="n">
        <x:f>IF(AX144&lt;=0,0,AX144*IFERROR(INDEX(Inputs!$E$15:$E$24,MATCH(8,Inputs!$L$15:$L$24,0)),0)/12)</x:f>
        <x:v>0</x:v>
      </x:c>
      <x:c r="AZ144" s="180" t="n">
        <x:f>MIN(AX144+AY144,IF(AX144&gt;0,IFERROR(INDEX(Inputs!$H$15:$H$24,MATCH(8,Inputs!$L$15:$L$24,0)),0),0))</x:f>
        <x:v>0</x:v>
      </x:c>
      <x:c r="BA144" s="180" t="n">
        <x:f>MAX(0,AX144+AY144-AZ144)</x:f>
        <x:v>0</x:v>
      </x:c>
      <x:c r="BB144" s="180" t="n">
        <x:f>MIN(BA144,MAX(0,$G144-SUM(K144,Q144,W144,AC144,AI144,AO144,AU144)))</x:f>
        <x:v>0</x:v>
      </x:c>
      <x:c r="BC144" s="180" t="n">
        <x:f>MAX(0,BA144-BB144)</x:f>
        <x:v>0</x:v>
      </x:c>
      <x:c r="BD144" s="180" t="n">
        <x:f>BI143</x:f>
        <x:v>0</x:v>
      </x:c>
      <x:c r="BE144" s="180" t="n">
        <x:f>IF(BD144&lt;=0,0,BD144*IFERROR(INDEX(Inputs!$E$15:$E$24,MATCH(9,Inputs!$L$15:$L$24,0)),0)/12)</x:f>
        <x:v>0</x:v>
      </x:c>
      <x:c r="BF144" s="180" t="n">
        <x:f>MIN(BD144+BE144,IF(BD144&gt;0,IFERROR(INDEX(Inputs!$H$15:$H$24,MATCH(9,Inputs!$L$15:$L$24,0)),0),0))</x:f>
        <x:v>0</x:v>
      </x:c>
      <x:c r="BG144" s="180" t="n">
        <x:f>MAX(0,BD144+BE144-BF144)</x:f>
        <x:v>0</x:v>
      </x:c>
      <x:c r="BH144" s="180" t="n">
        <x:f>MIN(BG144,MAX(0,$G144-SUM(K144,Q144,W144,AC144,AI144,AO144,AU144,BA144)))</x:f>
        <x:v>0</x:v>
      </x:c>
      <x:c r="BI144" s="180" t="n">
        <x:f>MAX(0,BG144-BH144)</x:f>
        <x:v>0</x:v>
      </x:c>
      <x:c r="BJ144" s="180" t="n">
        <x:f>BO143</x:f>
        <x:v>0</x:v>
      </x:c>
      <x:c r="BK144" s="180" t="n">
        <x:f>IF(BJ144&lt;=0,0,BJ144*IFERROR(INDEX(Inputs!$E$15:$E$24,MATCH(10,Inputs!$L$15:$L$24,0)),0)/12)</x:f>
        <x:v>0</x:v>
      </x:c>
      <x:c r="BL144" s="180" t="n">
        <x:f>MIN(BJ144+BK144,IF(BJ144&gt;0,IFERROR(INDEX(Inputs!$H$15:$H$24,MATCH(10,Inputs!$L$15:$L$24,0)),0),0))</x:f>
        <x:v>0</x:v>
      </x:c>
      <x:c r="BM144" s="180" t="n">
        <x:f>MAX(0,BJ144+BK144-BL144)</x:f>
        <x:v>0</x:v>
      </x:c>
      <x:c r="BN144" s="180" t="n">
        <x:f>MIN(BM144,MAX(0,$G144-SUM(K144,Q144,W144,AC144,AI144,AO144,AU144,BA144,BG144)))</x:f>
        <x:v>0</x:v>
      </x:c>
      <x:c r="BO144" s="192" t="n">
        <x:f>MAX(0,BM144-BN144)</x:f>
        <x:v>0</x:v>
      </x:c>
    </x:row>
    <x:row r="145">
      <x:c r="A145" s="191" t="n">
        <x:f>138</x:f>
        <x:v>138</x:v>
      </x:c>
      <x:c r="B145" s="178" t="n">
        <x:f>EDATE(Inputs!$B$4,A145-1)</x:f>
        <x:v>50389</x:v>
      </x:c>
      <x:c r="C145" s="182" t="n">
        <x:f>SUM(H145,N145,T145,Z145,AF145,AL145,AR145,AX145,BD145,BJ145)</x:f>
        <x:v>0</x:v>
      </x:c>
      <x:c r="D145" s="182" t="n">
        <x:f>SUM(I145,O145,U145,AA145,AG145,AM145,AS145,AY145,BE145,BK145)</x:f>
        <x:v>0</x:v>
      </x:c>
      <x:c r="E145" s="182" t="n">
        <x:f>SUM(J145,P145,V145,AB145,AH145,AN145,AT145,AZ145,BF145,BL145)+SUM(L145,R145,X145,AD145,AJ145,AP145,AV145,BB145,BH145,BN145)</x:f>
        <x:v>0</x:v>
      </x:c>
      <x:c r="F145" s="182" t="n">
        <x:f>SUM(M145,S145,Y145,AE145,AK145,AQ145,AW145,BC145,BI145,BO145)</x:f>
        <x:v>0</x:v>
      </x:c>
      <x:c r="G145" s="182" t="n">
        <x:f>MAX(0,Inputs!$B$12-SUM(J145,P145,V145,AB145,AH145,AN145,AT145,AZ145,BF145,BL145))</x:f>
        <x:v>1150</x:v>
      </x:c>
      <x:c r="H145" s="180" t="n">
        <x:f>M144</x:f>
        <x:v>0</x:v>
      </x:c>
      <x:c r="I145" s="180" t="n">
        <x:f>IF(H145&lt;=0,0,H145*IFERROR(INDEX(Inputs!$E$15:$E$24,MATCH(1,Inputs!$L$15:$L$24,0)),0)/12)</x:f>
        <x:v>0</x:v>
      </x:c>
      <x:c r="J145" s="180" t="n">
        <x:f>MIN(H145+I145,IF(H145&gt;0,IFERROR(INDEX(Inputs!$H$15:$H$24,MATCH(1,Inputs!$L$15:$L$24,0)),0),0))</x:f>
        <x:v>0</x:v>
      </x:c>
      <x:c r="K145" s="180" t="n">
        <x:f>MAX(0,H145+I145-J145)</x:f>
        <x:v>0</x:v>
      </x:c>
      <x:c r="L145" s="180" t="n">
        <x:f>MIN(K145,MAX(0,$G145-0))</x:f>
        <x:v>0</x:v>
      </x:c>
      <x:c r="M145" s="180" t="n">
        <x:f>MAX(0,K145-L145)</x:f>
        <x:v>0</x:v>
      </x:c>
      <x:c r="N145" s="180" t="n">
        <x:f>S144</x:f>
        <x:v>0</x:v>
      </x:c>
      <x:c r="O145" s="180" t="n">
        <x:f>IF(N145&lt;=0,0,N145*IFERROR(INDEX(Inputs!$E$15:$E$24,MATCH(2,Inputs!$L$15:$L$24,0)),0)/12)</x:f>
        <x:v>0</x:v>
      </x:c>
      <x:c r="P145" s="180" t="n">
        <x:f>MIN(N145+O145,IF(N145&gt;0,IFERROR(INDEX(Inputs!$H$15:$H$24,MATCH(2,Inputs!$L$15:$L$24,0)),0),0))</x:f>
        <x:v>0</x:v>
      </x:c>
      <x:c r="Q145" s="180" t="n">
        <x:f>MAX(0,N145+O145-P145)</x:f>
        <x:v>0</x:v>
      </x:c>
      <x:c r="R145" s="180" t="n">
        <x:f>MIN(Q145,MAX(0,$G145-SUM(K145)))</x:f>
        <x:v>0</x:v>
      </x:c>
      <x:c r="S145" s="180" t="n">
        <x:f>MAX(0,Q145-R145)</x:f>
        <x:v>0</x:v>
      </x:c>
      <x:c r="T145" s="180" t="n">
        <x:f>Y144</x:f>
        <x:v>0</x:v>
      </x:c>
      <x:c r="U145" s="180" t="n">
        <x:f>IF(T145&lt;=0,0,T145*IFERROR(INDEX(Inputs!$E$15:$E$24,MATCH(3,Inputs!$L$15:$L$24,0)),0)/12)</x:f>
        <x:v>0</x:v>
      </x:c>
      <x:c r="V145" s="180" t="n">
        <x:f>MIN(T145+U145,IF(T145&gt;0,IFERROR(INDEX(Inputs!$H$15:$H$24,MATCH(3,Inputs!$L$15:$L$24,0)),0),0))</x:f>
        <x:v>0</x:v>
      </x:c>
      <x:c r="W145" s="180" t="n">
        <x:f>MAX(0,T145+U145-V145)</x:f>
        <x:v>0</x:v>
      </x:c>
      <x:c r="X145" s="180" t="n">
        <x:f>MIN(W145,MAX(0,$G145-SUM(K145,Q145)))</x:f>
        <x:v>0</x:v>
      </x:c>
      <x:c r="Y145" s="180" t="n">
        <x:f>MAX(0,W145-X145)</x:f>
        <x:v>0</x:v>
      </x:c>
      <x:c r="Z145" s="180" t="n">
        <x:f>AE144</x:f>
        <x:v>0</x:v>
      </x:c>
      <x:c r="AA145" s="180" t="n">
        <x:f>IF(Z145&lt;=0,0,Z145*IFERROR(INDEX(Inputs!$E$15:$E$24,MATCH(4,Inputs!$L$15:$L$24,0)),0)/12)</x:f>
        <x:v>0</x:v>
      </x:c>
      <x:c r="AB145" s="180" t="n">
        <x:f>MIN(Z145+AA145,IF(Z145&gt;0,IFERROR(INDEX(Inputs!$H$15:$H$24,MATCH(4,Inputs!$L$15:$L$24,0)),0),0))</x:f>
        <x:v>0</x:v>
      </x:c>
      <x:c r="AC145" s="180" t="n">
        <x:f>MAX(0,Z145+AA145-AB145)</x:f>
        <x:v>0</x:v>
      </x:c>
      <x:c r="AD145" s="180" t="n">
        <x:f>MIN(AC145,MAX(0,$G145-SUM(K145,Q145,W145)))</x:f>
        <x:v>0</x:v>
      </x:c>
      <x:c r="AE145" s="180" t="n">
        <x:f>MAX(0,AC145-AD145)</x:f>
        <x:v>0</x:v>
      </x:c>
      <x:c r="AF145" s="180" t="n">
        <x:f>AK144</x:f>
        <x:v>0</x:v>
      </x:c>
      <x:c r="AG145" s="180" t="n">
        <x:f>IF(AF145&lt;=0,0,AF145*IFERROR(INDEX(Inputs!$E$15:$E$24,MATCH(5,Inputs!$L$15:$L$24,0)),0)/12)</x:f>
        <x:v>0</x:v>
      </x:c>
      <x:c r="AH145" s="180" t="n">
        <x:f>MIN(AF145+AG145,IF(AF145&gt;0,IFERROR(INDEX(Inputs!$H$15:$H$24,MATCH(5,Inputs!$L$15:$L$24,0)),0),0))</x:f>
        <x:v>0</x:v>
      </x:c>
      <x:c r="AI145" s="180" t="n">
        <x:f>MAX(0,AF145+AG145-AH145)</x:f>
        <x:v>0</x:v>
      </x:c>
      <x:c r="AJ145" s="180" t="n">
        <x:f>MIN(AI145,MAX(0,$G145-SUM(K145,Q145,W145,AC145)))</x:f>
        <x:v>0</x:v>
      </x:c>
      <x:c r="AK145" s="180" t="n">
        <x:f>MAX(0,AI145-AJ145)</x:f>
        <x:v>0</x:v>
      </x:c>
      <x:c r="AL145" s="180" t="n">
        <x:f>AQ144</x:f>
        <x:v>0</x:v>
      </x:c>
      <x:c r="AM145" s="180" t="n">
        <x:f>IF(AL145&lt;=0,0,AL145*IFERROR(INDEX(Inputs!$E$15:$E$24,MATCH(6,Inputs!$L$15:$L$24,0)),0)/12)</x:f>
        <x:v>0</x:v>
      </x:c>
      <x:c r="AN145" s="180" t="n">
        <x:f>MIN(AL145+AM145,IF(AL145&gt;0,IFERROR(INDEX(Inputs!$H$15:$H$24,MATCH(6,Inputs!$L$15:$L$24,0)),0),0))</x:f>
        <x:v>0</x:v>
      </x:c>
      <x:c r="AO145" s="180" t="n">
        <x:f>MAX(0,AL145+AM145-AN145)</x:f>
        <x:v>0</x:v>
      </x:c>
      <x:c r="AP145" s="180" t="n">
        <x:f>MIN(AO145,MAX(0,$G145-SUM(K145,Q145,W145,AC145,AI145)))</x:f>
        <x:v>0</x:v>
      </x:c>
      <x:c r="AQ145" s="180" t="n">
        <x:f>MAX(0,AO145-AP145)</x:f>
        <x:v>0</x:v>
      </x:c>
      <x:c r="AR145" s="180" t="n">
        <x:f>AW144</x:f>
        <x:v>0</x:v>
      </x:c>
      <x:c r="AS145" s="180" t="n">
        <x:f>IF(AR145&lt;=0,0,AR145*IFERROR(INDEX(Inputs!$E$15:$E$24,MATCH(7,Inputs!$L$15:$L$24,0)),0)/12)</x:f>
        <x:v>0</x:v>
      </x:c>
      <x:c r="AT145" s="180" t="n">
        <x:f>MIN(AR145+AS145,IF(AR145&gt;0,IFERROR(INDEX(Inputs!$H$15:$H$24,MATCH(7,Inputs!$L$15:$L$24,0)),0),0))</x:f>
        <x:v>0</x:v>
      </x:c>
      <x:c r="AU145" s="180" t="n">
        <x:f>MAX(0,AR145+AS145-AT145)</x:f>
        <x:v>0</x:v>
      </x:c>
      <x:c r="AV145" s="180" t="n">
        <x:f>MIN(AU145,MAX(0,$G145-SUM(K145,Q145,W145,AC145,AI145,AO145)))</x:f>
        <x:v>0</x:v>
      </x:c>
      <x:c r="AW145" s="180" t="n">
        <x:f>MAX(0,AU145-AV145)</x:f>
        <x:v>0</x:v>
      </x:c>
      <x:c r="AX145" s="180" t="n">
        <x:f>BC144</x:f>
        <x:v>0</x:v>
      </x:c>
      <x:c r="AY145" s="180" t="n">
        <x:f>IF(AX145&lt;=0,0,AX145*IFERROR(INDEX(Inputs!$E$15:$E$24,MATCH(8,Inputs!$L$15:$L$24,0)),0)/12)</x:f>
        <x:v>0</x:v>
      </x:c>
      <x:c r="AZ145" s="180" t="n">
        <x:f>MIN(AX145+AY145,IF(AX145&gt;0,IFERROR(INDEX(Inputs!$H$15:$H$24,MATCH(8,Inputs!$L$15:$L$24,0)),0),0))</x:f>
        <x:v>0</x:v>
      </x:c>
      <x:c r="BA145" s="180" t="n">
        <x:f>MAX(0,AX145+AY145-AZ145)</x:f>
        <x:v>0</x:v>
      </x:c>
      <x:c r="BB145" s="180" t="n">
        <x:f>MIN(BA145,MAX(0,$G145-SUM(K145,Q145,W145,AC145,AI145,AO145,AU145)))</x:f>
        <x:v>0</x:v>
      </x:c>
      <x:c r="BC145" s="180" t="n">
        <x:f>MAX(0,BA145-BB145)</x:f>
        <x:v>0</x:v>
      </x:c>
      <x:c r="BD145" s="180" t="n">
        <x:f>BI144</x:f>
        <x:v>0</x:v>
      </x:c>
      <x:c r="BE145" s="180" t="n">
        <x:f>IF(BD145&lt;=0,0,BD145*IFERROR(INDEX(Inputs!$E$15:$E$24,MATCH(9,Inputs!$L$15:$L$24,0)),0)/12)</x:f>
        <x:v>0</x:v>
      </x:c>
      <x:c r="BF145" s="180" t="n">
        <x:f>MIN(BD145+BE145,IF(BD145&gt;0,IFERROR(INDEX(Inputs!$H$15:$H$24,MATCH(9,Inputs!$L$15:$L$24,0)),0),0))</x:f>
        <x:v>0</x:v>
      </x:c>
      <x:c r="BG145" s="180" t="n">
        <x:f>MAX(0,BD145+BE145-BF145)</x:f>
        <x:v>0</x:v>
      </x:c>
      <x:c r="BH145" s="180" t="n">
        <x:f>MIN(BG145,MAX(0,$G145-SUM(K145,Q145,W145,AC145,AI145,AO145,AU145,BA145)))</x:f>
        <x:v>0</x:v>
      </x:c>
      <x:c r="BI145" s="180" t="n">
        <x:f>MAX(0,BG145-BH145)</x:f>
        <x:v>0</x:v>
      </x:c>
      <x:c r="BJ145" s="180" t="n">
        <x:f>BO144</x:f>
        <x:v>0</x:v>
      </x:c>
      <x:c r="BK145" s="180" t="n">
        <x:f>IF(BJ145&lt;=0,0,BJ145*IFERROR(INDEX(Inputs!$E$15:$E$24,MATCH(10,Inputs!$L$15:$L$24,0)),0)/12)</x:f>
        <x:v>0</x:v>
      </x:c>
      <x:c r="BL145" s="180" t="n">
        <x:f>MIN(BJ145+BK145,IF(BJ145&gt;0,IFERROR(INDEX(Inputs!$H$15:$H$24,MATCH(10,Inputs!$L$15:$L$24,0)),0),0))</x:f>
        <x:v>0</x:v>
      </x:c>
      <x:c r="BM145" s="180" t="n">
        <x:f>MAX(0,BJ145+BK145-BL145)</x:f>
        <x:v>0</x:v>
      </x:c>
      <x:c r="BN145" s="180" t="n">
        <x:f>MIN(BM145,MAX(0,$G145-SUM(K145,Q145,W145,AC145,AI145,AO145,AU145,BA145,BG145)))</x:f>
        <x:v>0</x:v>
      </x:c>
      <x:c r="BO145" s="192" t="n">
        <x:f>MAX(0,BM145-BN145)</x:f>
        <x:v>0</x:v>
      </x:c>
    </x:row>
    <x:row r="146">
      <x:c r="A146" s="191" t="n">
        <x:f>139</x:f>
        <x:v>139</x:v>
      </x:c>
      <x:c r="B146" s="178" t="n">
        <x:f>EDATE(Inputs!$B$4,A146-1)</x:f>
        <x:v>50420</x:v>
      </x:c>
      <x:c r="C146" s="182" t="n">
        <x:f>SUM(H146,N146,T146,Z146,AF146,AL146,AR146,AX146,BD146,BJ146)</x:f>
        <x:v>0</x:v>
      </x:c>
      <x:c r="D146" s="182" t="n">
        <x:f>SUM(I146,O146,U146,AA146,AG146,AM146,AS146,AY146,BE146,BK146)</x:f>
        <x:v>0</x:v>
      </x:c>
      <x:c r="E146" s="182" t="n">
        <x:f>SUM(J146,P146,V146,AB146,AH146,AN146,AT146,AZ146,BF146,BL146)+SUM(L146,R146,X146,AD146,AJ146,AP146,AV146,BB146,BH146,BN146)</x:f>
        <x:v>0</x:v>
      </x:c>
      <x:c r="F146" s="182" t="n">
        <x:f>SUM(M146,S146,Y146,AE146,AK146,AQ146,AW146,BC146,BI146,BO146)</x:f>
        <x:v>0</x:v>
      </x:c>
      <x:c r="G146" s="182" t="n">
        <x:f>MAX(0,Inputs!$B$12-SUM(J146,P146,V146,AB146,AH146,AN146,AT146,AZ146,BF146,BL146))</x:f>
        <x:v>1150</x:v>
      </x:c>
      <x:c r="H146" s="180" t="n">
        <x:f>M145</x:f>
        <x:v>0</x:v>
      </x:c>
      <x:c r="I146" s="180" t="n">
        <x:f>IF(H146&lt;=0,0,H146*IFERROR(INDEX(Inputs!$E$15:$E$24,MATCH(1,Inputs!$L$15:$L$24,0)),0)/12)</x:f>
        <x:v>0</x:v>
      </x:c>
      <x:c r="J146" s="180" t="n">
        <x:f>MIN(H146+I146,IF(H146&gt;0,IFERROR(INDEX(Inputs!$H$15:$H$24,MATCH(1,Inputs!$L$15:$L$24,0)),0),0))</x:f>
        <x:v>0</x:v>
      </x:c>
      <x:c r="K146" s="180" t="n">
        <x:f>MAX(0,H146+I146-J146)</x:f>
        <x:v>0</x:v>
      </x:c>
      <x:c r="L146" s="180" t="n">
        <x:f>MIN(K146,MAX(0,$G146-0))</x:f>
        <x:v>0</x:v>
      </x:c>
      <x:c r="M146" s="180" t="n">
        <x:f>MAX(0,K146-L146)</x:f>
        <x:v>0</x:v>
      </x:c>
      <x:c r="N146" s="180" t="n">
        <x:f>S145</x:f>
        <x:v>0</x:v>
      </x:c>
      <x:c r="O146" s="180" t="n">
        <x:f>IF(N146&lt;=0,0,N146*IFERROR(INDEX(Inputs!$E$15:$E$24,MATCH(2,Inputs!$L$15:$L$24,0)),0)/12)</x:f>
        <x:v>0</x:v>
      </x:c>
      <x:c r="P146" s="180" t="n">
        <x:f>MIN(N146+O146,IF(N146&gt;0,IFERROR(INDEX(Inputs!$H$15:$H$24,MATCH(2,Inputs!$L$15:$L$24,0)),0),0))</x:f>
        <x:v>0</x:v>
      </x:c>
      <x:c r="Q146" s="180" t="n">
        <x:f>MAX(0,N146+O146-P146)</x:f>
        <x:v>0</x:v>
      </x:c>
      <x:c r="R146" s="180" t="n">
        <x:f>MIN(Q146,MAX(0,$G146-SUM(K146)))</x:f>
        <x:v>0</x:v>
      </x:c>
      <x:c r="S146" s="180" t="n">
        <x:f>MAX(0,Q146-R146)</x:f>
        <x:v>0</x:v>
      </x:c>
      <x:c r="T146" s="180" t="n">
        <x:f>Y145</x:f>
        <x:v>0</x:v>
      </x:c>
      <x:c r="U146" s="180" t="n">
        <x:f>IF(T146&lt;=0,0,T146*IFERROR(INDEX(Inputs!$E$15:$E$24,MATCH(3,Inputs!$L$15:$L$24,0)),0)/12)</x:f>
        <x:v>0</x:v>
      </x:c>
      <x:c r="V146" s="180" t="n">
        <x:f>MIN(T146+U146,IF(T146&gt;0,IFERROR(INDEX(Inputs!$H$15:$H$24,MATCH(3,Inputs!$L$15:$L$24,0)),0),0))</x:f>
        <x:v>0</x:v>
      </x:c>
      <x:c r="W146" s="180" t="n">
        <x:f>MAX(0,T146+U146-V146)</x:f>
        <x:v>0</x:v>
      </x:c>
      <x:c r="X146" s="180" t="n">
        <x:f>MIN(W146,MAX(0,$G146-SUM(K146,Q146)))</x:f>
        <x:v>0</x:v>
      </x:c>
      <x:c r="Y146" s="180" t="n">
        <x:f>MAX(0,W146-X146)</x:f>
        <x:v>0</x:v>
      </x:c>
      <x:c r="Z146" s="180" t="n">
        <x:f>AE145</x:f>
        <x:v>0</x:v>
      </x:c>
      <x:c r="AA146" s="180" t="n">
        <x:f>IF(Z146&lt;=0,0,Z146*IFERROR(INDEX(Inputs!$E$15:$E$24,MATCH(4,Inputs!$L$15:$L$24,0)),0)/12)</x:f>
        <x:v>0</x:v>
      </x:c>
      <x:c r="AB146" s="180" t="n">
        <x:f>MIN(Z146+AA146,IF(Z146&gt;0,IFERROR(INDEX(Inputs!$H$15:$H$24,MATCH(4,Inputs!$L$15:$L$24,0)),0),0))</x:f>
        <x:v>0</x:v>
      </x:c>
      <x:c r="AC146" s="180" t="n">
        <x:f>MAX(0,Z146+AA146-AB146)</x:f>
        <x:v>0</x:v>
      </x:c>
      <x:c r="AD146" s="180" t="n">
        <x:f>MIN(AC146,MAX(0,$G146-SUM(K146,Q146,W146)))</x:f>
        <x:v>0</x:v>
      </x:c>
      <x:c r="AE146" s="180" t="n">
        <x:f>MAX(0,AC146-AD146)</x:f>
        <x:v>0</x:v>
      </x:c>
      <x:c r="AF146" s="180" t="n">
        <x:f>AK145</x:f>
        <x:v>0</x:v>
      </x:c>
      <x:c r="AG146" s="180" t="n">
        <x:f>IF(AF146&lt;=0,0,AF146*IFERROR(INDEX(Inputs!$E$15:$E$24,MATCH(5,Inputs!$L$15:$L$24,0)),0)/12)</x:f>
        <x:v>0</x:v>
      </x:c>
      <x:c r="AH146" s="180" t="n">
        <x:f>MIN(AF146+AG146,IF(AF146&gt;0,IFERROR(INDEX(Inputs!$H$15:$H$24,MATCH(5,Inputs!$L$15:$L$24,0)),0),0))</x:f>
        <x:v>0</x:v>
      </x:c>
      <x:c r="AI146" s="180" t="n">
        <x:f>MAX(0,AF146+AG146-AH146)</x:f>
        <x:v>0</x:v>
      </x:c>
      <x:c r="AJ146" s="180" t="n">
        <x:f>MIN(AI146,MAX(0,$G146-SUM(K146,Q146,W146,AC146)))</x:f>
        <x:v>0</x:v>
      </x:c>
      <x:c r="AK146" s="180" t="n">
        <x:f>MAX(0,AI146-AJ146)</x:f>
        <x:v>0</x:v>
      </x:c>
      <x:c r="AL146" s="180" t="n">
        <x:f>AQ145</x:f>
        <x:v>0</x:v>
      </x:c>
      <x:c r="AM146" s="180" t="n">
        <x:f>IF(AL146&lt;=0,0,AL146*IFERROR(INDEX(Inputs!$E$15:$E$24,MATCH(6,Inputs!$L$15:$L$24,0)),0)/12)</x:f>
        <x:v>0</x:v>
      </x:c>
      <x:c r="AN146" s="180" t="n">
        <x:f>MIN(AL146+AM146,IF(AL146&gt;0,IFERROR(INDEX(Inputs!$H$15:$H$24,MATCH(6,Inputs!$L$15:$L$24,0)),0),0))</x:f>
        <x:v>0</x:v>
      </x:c>
      <x:c r="AO146" s="180" t="n">
        <x:f>MAX(0,AL146+AM146-AN146)</x:f>
        <x:v>0</x:v>
      </x:c>
      <x:c r="AP146" s="180" t="n">
        <x:f>MIN(AO146,MAX(0,$G146-SUM(K146,Q146,W146,AC146,AI146)))</x:f>
        <x:v>0</x:v>
      </x:c>
      <x:c r="AQ146" s="180" t="n">
        <x:f>MAX(0,AO146-AP146)</x:f>
        <x:v>0</x:v>
      </x:c>
      <x:c r="AR146" s="180" t="n">
        <x:f>AW145</x:f>
        <x:v>0</x:v>
      </x:c>
      <x:c r="AS146" s="180" t="n">
        <x:f>IF(AR146&lt;=0,0,AR146*IFERROR(INDEX(Inputs!$E$15:$E$24,MATCH(7,Inputs!$L$15:$L$24,0)),0)/12)</x:f>
        <x:v>0</x:v>
      </x:c>
      <x:c r="AT146" s="180" t="n">
        <x:f>MIN(AR146+AS146,IF(AR146&gt;0,IFERROR(INDEX(Inputs!$H$15:$H$24,MATCH(7,Inputs!$L$15:$L$24,0)),0),0))</x:f>
        <x:v>0</x:v>
      </x:c>
      <x:c r="AU146" s="180" t="n">
        <x:f>MAX(0,AR146+AS146-AT146)</x:f>
        <x:v>0</x:v>
      </x:c>
      <x:c r="AV146" s="180" t="n">
        <x:f>MIN(AU146,MAX(0,$G146-SUM(K146,Q146,W146,AC146,AI146,AO146)))</x:f>
        <x:v>0</x:v>
      </x:c>
      <x:c r="AW146" s="180" t="n">
        <x:f>MAX(0,AU146-AV146)</x:f>
        <x:v>0</x:v>
      </x:c>
      <x:c r="AX146" s="180" t="n">
        <x:f>BC145</x:f>
        <x:v>0</x:v>
      </x:c>
      <x:c r="AY146" s="180" t="n">
        <x:f>IF(AX146&lt;=0,0,AX146*IFERROR(INDEX(Inputs!$E$15:$E$24,MATCH(8,Inputs!$L$15:$L$24,0)),0)/12)</x:f>
        <x:v>0</x:v>
      </x:c>
      <x:c r="AZ146" s="180" t="n">
        <x:f>MIN(AX146+AY146,IF(AX146&gt;0,IFERROR(INDEX(Inputs!$H$15:$H$24,MATCH(8,Inputs!$L$15:$L$24,0)),0),0))</x:f>
        <x:v>0</x:v>
      </x:c>
      <x:c r="BA146" s="180" t="n">
        <x:f>MAX(0,AX146+AY146-AZ146)</x:f>
        <x:v>0</x:v>
      </x:c>
      <x:c r="BB146" s="180" t="n">
        <x:f>MIN(BA146,MAX(0,$G146-SUM(K146,Q146,W146,AC146,AI146,AO146,AU146)))</x:f>
        <x:v>0</x:v>
      </x:c>
      <x:c r="BC146" s="180" t="n">
        <x:f>MAX(0,BA146-BB146)</x:f>
        <x:v>0</x:v>
      </x:c>
      <x:c r="BD146" s="180" t="n">
        <x:f>BI145</x:f>
        <x:v>0</x:v>
      </x:c>
      <x:c r="BE146" s="180" t="n">
        <x:f>IF(BD146&lt;=0,0,BD146*IFERROR(INDEX(Inputs!$E$15:$E$24,MATCH(9,Inputs!$L$15:$L$24,0)),0)/12)</x:f>
        <x:v>0</x:v>
      </x:c>
      <x:c r="BF146" s="180" t="n">
        <x:f>MIN(BD146+BE146,IF(BD146&gt;0,IFERROR(INDEX(Inputs!$H$15:$H$24,MATCH(9,Inputs!$L$15:$L$24,0)),0),0))</x:f>
        <x:v>0</x:v>
      </x:c>
      <x:c r="BG146" s="180" t="n">
        <x:f>MAX(0,BD146+BE146-BF146)</x:f>
        <x:v>0</x:v>
      </x:c>
      <x:c r="BH146" s="180" t="n">
        <x:f>MIN(BG146,MAX(0,$G146-SUM(K146,Q146,W146,AC146,AI146,AO146,AU146,BA146)))</x:f>
        <x:v>0</x:v>
      </x:c>
      <x:c r="BI146" s="180" t="n">
        <x:f>MAX(0,BG146-BH146)</x:f>
        <x:v>0</x:v>
      </x:c>
      <x:c r="BJ146" s="180" t="n">
        <x:f>BO145</x:f>
        <x:v>0</x:v>
      </x:c>
      <x:c r="BK146" s="180" t="n">
        <x:f>IF(BJ146&lt;=0,0,BJ146*IFERROR(INDEX(Inputs!$E$15:$E$24,MATCH(10,Inputs!$L$15:$L$24,0)),0)/12)</x:f>
        <x:v>0</x:v>
      </x:c>
      <x:c r="BL146" s="180" t="n">
        <x:f>MIN(BJ146+BK146,IF(BJ146&gt;0,IFERROR(INDEX(Inputs!$H$15:$H$24,MATCH(10,Inputs!$L$15:$L$24,0)),0),0))</x:f>
        <x:v>0</x:v>
      </x:c>
      <x:c r="BM146" s="180" t="n">
        <x:f>MAX(0,BJ146+BK146-BL146)</x:f>
        <x:v>0</x:v>
      </x:c>
      <x:c r="BN146" s="180" t="n">
        <x:f>MIN(BM146,MAX(0,$G146-SUM(K146,Q146,W146,AC146,AI146,AO146,AU146,BA146,BG146)))</x:f>
        <x:v>0</x:v>
      </x:c>
      <x:c r="BO146" s="192" t="n">
        <x:f>MAX(0,BM146-BN146)</x:f>
        <x:v>0</x:v>
      </x:c>
    </x:row>
    <x:row r="147">
      <x:c r="A147" s="191" t="n">
        <x:f>140</x:f>
        <x:v>140</x:v>
      </x:c>
      <x:c r="B147" s="178" t="n">
        <x:f>EDATE(Inputs!$B$4,A147-1)</x:f>
        <x:v>50451</x:v>
      </x:c>
      <x:c r="C147" s="182" t="n">
        <x:f>SUM(H147,N147,T147,Z147,AF147,AL147,AR147,AX147,BD147,BJ147)</x:f>
        <x:v>0</x:v>
      </x:c>
      <x:c r="D147" s="182" t="n">
        <x:f>SUM(I147,O147,U147,AA147,AG147,AM147,AS147,AY147,BE147,BK147)</x:f>
        <x:v>0</x:v>
      </x:c>
      <x:c r="E147" s="182" t="n">
        <x:f>SUM(J147,P147,V147,AB147,AH147,AN147,AT147,AZ147,BF147,BL147)+SUM(L147,R147,X147,AD147,AJ147,AP147,AV147,BB147,BH147,BN147)</x:f>
        <x:v>0</x:v>
      </x:c>
      <x:c r="F147" s="182" t="n">
        <x:f>SUM(M147,S147,Y147,AE147,AK147,AQ147,AW147,BC147,BI147,BO147)</x:f>
        <x:v>0</x:v>
      </x:c>
      <x:c r="G147" s="182" t="n">
        <x:f>MAX(0,Inputs!$B$12-SUM(J147,P147,V147,AB147,AH147,AN147,AT147,AZ147,BF147,BL147))</x:f>
        <x:v>1150</x:v>
      </x:c>
      <x:c r="H147" s="180" t="n">
        <x:f>M146</x:f>
        <x:v>0</x:v>
      </x:c>
      <x:c r="I147" s="180" t="n">
        <x:f>IF(H147&lt;=0,0,H147*IFERROR(INDEX(Inputs!$E$15:$E$24,MATCH(1,Inputs!$L$15:$L$24,0)),0)/12)</x:f>
        <x:v>0</x:v>
      </x:c>
      <x:c r="J147" s="180" t="n">
        <x:f>MIN(H147+I147,IF(H147&gt;0,IFERROR(INDEX(Inputs!$H$15:$H$24,MATCH(1,Inputs!$L$15:$L$24,0)),0),0))</x:f>
        <x:v>0</x:v>
      </x:c>
      <x:c r="K147" s="180" t="n">
        <x:f>MAX(0,H147+I147-J147)</x:f>
        <x:v>0</x:v>
      </x:c>
      <x:c r="L147" s="180" t="n">
        <x:f>MIN(K147,MAX(0,$G147-0))</x:f>
        <x:v>0</x:v>
      </x:c>
      <x:c r="M147" s="180" t="n">
        <x:f>MAX(0,K147-L147)</x:f>
        <x:v>0</x:v>
      </x:c>
      <x:c r="N147" s="180" t="n">
        <x:f>S146</x:f>
        <x:v>0</x:v>
      </x:c>
      <x:c r="O147" s="180" t="n">
        <x:f>IF(N147&lt;=0,0,N147*IFERROR(INDEX(Inputs!$E$15:$E$24,MATCH(2,Inputs!$L$15:$L$24,0)),0)/12)</x:f>
        <x:v>0</x:v>
      </x:c>
      <x:c r="P147" s="180" t="n">
        <x:f>MIN(N147+O147,IF(N147&gt;0,IFERROR(INDEX(Inputs!$H$15:$H$24,MATCH(2,Inputs!$L$15:$L$24,0)),0),0))</x:f>
        <x:v>0</x:v>
      </x:c>
      <x:c r="Q147" s="180" t="n">
        <x:f>MAX(0,N147+O147-P147)</x:f>
        <x:v>0</x:v>
      </x:c>
      <x:c r="R147" s="180" t="n">
        <x:f>MIN(Q147,MAX(0,$G147-SUM(K147)))</x:f>
        <x:v>0</x:v>
      </x:c>
      <x:c r="S147" s="180" t="n">
        <x:f>MAX(0,Q147-R147)</x:f>
        <x:v>0</x:v>
      </x:c>
      <x:c r="T147" s="180" t="n">
        <x:f>Y146</x:f>
        <x:v>0</x:v>
      </x:c>
      <x:c r="U147" s="180" t="n">
        <x:f>IF(T147&lt;=0,0,T147*IFERROR(INDEX(Inputs!$E$15:$E$24,MATCH(3,Inputs!$L$15:$L$24,0)),0)/12)</x:f>
        <x:v>0</x:v>
      </x:c>
      <x:c r="V147" s="180" t="n">
        <x:f>MIN(T147+U147,IF(T147&gt;0,IFERROR(INDEX(Inputs!$H$15:$H$24,MATCH(3,Inputs!$L$15:$L$24,0)),0),0))</x:f>
        <x:v>0</x:v>
      </x:c>
      <x:c r="W147" s="180" t="n">
        <x:f>MAX(0,T147+U147-V147)</x:f>
        <x:v>0</x:v>
      </x:c>
      <x:c r="X147" s="180" t="n">
        <x:f>MIN(W147,MAX(0,$G147-SUM(K147,Q147)))</x:f>
        <x:v>0</x:v>
      </x:c>
      <x:c r="Y147" s="180" t="n">
        <x:f>MAX(0,W147-X147)</x:f>
        <x:v>0</x:v>
      </x:c>
      <x:c r="Z147" s="180" t="n">
        <x:f>AE146</x:f>
        <x:v>0</x:v>
      </x:c>
      <x:c r="AA147" s="180" t="n">
        <x:f>IF(Z147&lt;=0,0,Z147*IFERROR(INDEX(Inputs!$E$15:$E$24,MATCH(4,Inputs!$L$15:$L$24,0)),0)/12)</x:f>
        <x:v>0</x:v>
      </x:c>
      <x:c r="AB147" s="180" t="n">
        <x:f>MIN(Z147+AA147,IF(Z147&gt;0,IFERROR(INDEX(Inputs!$H$15:$H$24,MATCH(4,Inputs!$L$15:$L$24,0)),0),0))</x:f>
        <x:v>0</x:v>
      </x:c>
      <x:c r="AC147" s="180" t="n">
        <x:f>MAX(0,Z147+AA147-AB147)</x:f>
        <x:v>0</x:v>
      </x:c>
      <x:c r="AD147" s="180" t="n">
        <x:f>MIN(AC147,MAX(0,$G147-SUM(K147,Q147,W147)))</x:f>
        <x:v>0</x:v>
      </x:c>
      <x:c r="AE147" s="180" t="n">
        <x:f>MAX(0,AC147-AD147)</x:f>
        <x:v>0</x:v>
      </x:c>
      <x:c r="AF147" s="180" t="n">
        <x:f>AK146</x:f>
        <x:v>0</x:v>
      </x:c>
      <x:c r="AG147" s="180" t="n">
        <x:f>IF(AF147&lt;=0,0,AF147*IFERROR(INDEX(Inputs!$E$15:$E$24,MATCH(5,Inputs!$L$15:$L$24,0)),0)/12)</x:f>
        <x:v>0</x:v>
      </x:c>
      <x:c r="AH147" s="180" t="n">
        <x:f>MIN(AF147+AG147,IF(AF147&gt;0,IFERROR(INDEX(Inputs!$H$15:$H$24,MATCH(5,Inputs!$L$15:$L$24,0)),0),0))</x:f>
        <x:v>0</x:v>
      </x:c>
      <x:c r="AI147" s="180" t="n">
        <x:f>MAX(0,AF147+AG147-AH147)</x:f>
        <x:v>0</x:v>
      </x:c>
      <x:c r="AJ147" s="180" t="n">
        <x:f>MIN(AI147,MAX(0,$G147-SUM(K147,Q147,W147,AC147)))</x:f>
        <x:v>0</x:v>
      </x:c>
      <x:c r="AK147" s="180" t="n">
        <x:f>MAX(0,AI147-AJ147)</x:f>
        <x:v>0</x:v>
      </x:c>
      <x:c r="AL147" s="180" t="n">
        <x:f>AQ146</x:f>
        <x:v>0</x:v>
      </x:c>
      <x:c r="AM147" s="180" t="n">
        <x:f>IF(AL147&lt;=0,0,AL147*IFERROR(INDEX(Inputs!$E$15:$E$24,MATCH(6,Inputs!$L$15:$L$24,0)),0)/12)</x:f>
        <x:v>0</x:v>
      </x:c>
      <x:c r="AN147" s="180" t="n">
        <x:f>MIN(AL147+AM147,IF(AL147&gt;0,IFERROR(INDEX(Inputs!$H$15:$H$24,MATCH(6,Inputs!$L$15:$L$24,0)),0),0))</x:f>
        <x:v>0</x:v>
      </x:c>
      <x:c r="AO147" s="180" t="n">
        <x:f>MAX(0,AL147+AM147-AN147)</x:f>
        <x:v>0</x:v>
      </x:c>
      <x:c r="AP147" s="180" t="n">
        <x:f>MIN(AO147,MAX(0,$G147-SUM(K147,Q147,W147,AC147,AI147)))</x:f>
        <x:v>0</x:v>
      </x:c>
      <x:c r="AQ147" s="180" t="n">
        <x:f>MAX(0,AO147-AP147)</x:f>
        <x:v>0</x:v>
      </x:c>
      <x:c r="AR147" s="180" t="n">
        <x:f>AW146</x:f>
        <x:v>0</x:v>
      </x:c>
      <x:c r="AS147" s="180" t="n">
        <x:f>IF(AR147&lt;=0,0,AR147*IFERROR(INDEX(Inputs!$E$15:$E$24,MATCH(7,Inputs!$L$15:$L$24,0)),0)/12)</x:f>
        <x:v>0</x:v>
      </x:c>
      <x:c r="AT147" s="180" t="n">
        <x:f>MIN(AR147+AS147,IF(AR147&gt;0,IFERROR(INDEX(Inputs!$H$15:$H$24,MATCH(7,Inputs!$L$15:$L$24,0)),0),0))</x:f>
        <x:v>0</x:v>
      </x:c>
      <x:c r="AU147" s="180" t="n">
        <x:f>MAX(0,AR147+AS147-AT147)</x:f>
        <x:v>0</x:v>
      </x:c>
      <x:c r="AV147" s="180" t="n">
        <x:f>MIN(AU147,MAX(0,$G147-SUM(K147,Q147,W147,AC147,AI147,AO147)))</x:f>
        <x:v>0</x:v>
      </x:c>
      <x:c r="AW147" s="180" t="n">
        <x:f>MAX(0,AU147-AV147)</x:f>
        <x:v>0</x:v>
      </x:c>
      <x:c r="AX147" s="180" t="n">
        <x:f>BC146</x:f>
        <x:v>0</x:v>
      </x:c>
      <x:c r="AY147" s="180" t="n">
        <x:f>IF(AX147&lt;=0,0,AX147*IFERROR(INDEX(Inputs!$E$15:$E$24,MATCH(8,Inputs!$L$15:$L$24,0)),0)/12)</x:f>
        <x:v>0</x:v>
      </x:c>
      <x:c r="AZ147" s="180" t="n">
        <x:f>MIN(AX147+AY147,IF(AX147&gt;0,IFERROR(INDEX(Inputs!$H$15:$H$24,MATCH(8,Inputs!$L$15:$L$24,0)),0),0))</x:f>
        <x:v>0</x:v>
      </x:c>
      <x:c r="BA147" s="180" t="n">
        <x:f>MAX(0,AX147+AY147-AZ147)</x:f>
        <x:v>0</x:v>
      </x:c>
      <x:c r="BB147" s="180" t="n">
        <x:f>MIN(BA147,MAX(0,$G147-SUM(K147,Q147,W147,AC147,AI147,AO147,AU147)))</x:f>
        <x:v>0</x:v>
      </x:c>
      <x:c r="BC147" s="180" t="n">
        <x:f>MAX(0,BA147-BB147)</x:f>
        <x:v>0</x:v>
      </x:c>
      <x:c r="BD147" s="180" t="n">
        <x:f>BI146</x:f>
        <x:v>0</x:v>
      </x:c>
      <x:c r="BE147" s="180" t="n">
        <x:f>IF(BD147&lt;=0,0,BD147*IFERROR(INDEX(Inputs!$E$15:$E$24,MATCH(9,Inputs!$L$15:$L$24,0)),0)/12)</x:f>
        <x:v>0</x:v>
      </x:c>
      <x:c r="BF147" s="180" t="n">
        <x:f>MIN(BD147+BE147,IF(BD147&gt;0,IFERROR(INDEX(Inputs!$H$15:$H$24,MATCH(9,Inputs!$L$15:$L$24,0)),0),0))</x:f>
        <x:v>0</x:v>
      </x:c>
      <x:c r="BG147" s="180" t="n">
        <x:f>MAX(0,BD147+BE147-BF147)</x:f>
        <x:v>0</x:v>
      </x:c>
      <x:c r="BH147" s="180" t="n">
        <x:f>MIN(BG147,MAX(0,$G147-SUM(K147,Q147,W147,AC147,AI147,AO147,AU147,BA147)))</x:f>
        <x:v>0</x:v>
      </x:c>
      <x:c r="BI147" s="180" t="n">
        <x:f>MAX(0,BG147-BH147)</x:f>
        <x:v>0</x:v>
      </x:c>
      <x:c r="BJ147" s="180" t="n">
        <x:f>BO146</x:f>
        <x:v>0</x:v>
      </x:c>
      <x:c r="BK147" s="180" t="n">
        <x:f>IF(BJ147&lt;=0,0,BJ147*IFERROR(INDEX(Inputs!$E$15:$E$24,MATCH(10,Inputs!$L$15:$L$24,0)),0)/12)</x:f>
        <x:v>0</x:v>
      </x:c>
      <x:c r="BL147" s="180" t="n">
        <x:f>MIN(BJ147+BK147,IF(BJ147&gt;0,IFERROR(INDEX(Inputs!$H$15:$H$24,MATCH(10,Inputs!$L$15:$L$24,0)),0),0))</x:f>
        <x:v>0</x:v>
      </x:c>
      <x:c r="BM147" s="180" t="n">
        <x:f>MAX(0,BJ147+BK147-BL147)</x:f>
        <x:v>0</x:v>
      </x:c>
      <x:c r="BN147" s="180" t="n">
        <x:f>MIN(BM147,MAX(0,$G147-SUM(K147,Q147,W147,AC147,AI147,AO147,AU147,BA147,BG147)))</x:f>
        <x:v>0</x:v>
      </x:c>
      <x:c r="BO147" s="192" t="n">
        <x:f>MAX(0,BM147-BN147)</x:f>
        <x:v>0</x:v>
      </x:c>
    </x:row>
    <x:row r="148">
      <x:c r="A148" s="191" t="n">
        <x:f>141</x:f>
        <x:v>141</x:v>
      </x:c>
      <x:c r="B148" s="178" t="n">
        <x:f>EDATE(Inputs!$B$4,A148-1)</x:f>
        <x:v>50479</x:v>
      </x:c>
      <x:c r="C148" s="182" t="n">
        <x:f>SUM(H148,N148,T148,Z148,AF148,AL148,AR148,AX148,BD148,BJ148)</x:f>
        <x:v>0</x:v>
      </x:c>
      <x:c r="D148" s="182" t="n">
        <x:f>SUM(I148,O148,U148,AA148,AG148,AM148,AS148,AY148,BE148,BK148)</x:f>
        <x:v>0</x:v>
      </x:c>
      <x:c r="E148" s="182" t="n">
        <x:f>SUM(J148,P148,V148,AB148,AH148,AN148,AT148,AZ148,BF148,BL148)+SUM(L148,R148,X148,AD148,AJ148,AP148,AV148,BB148,BH148,BN148)</x:f>
        <x:v>0</x:v>
      </x:c>
      <x:c r="F148" s="182" t="n">
        <x:f>SUM(M148,S148,Y148,AE148,AK148,AQ148,AW148,BC148,BI148,BO148)</x:f>
        <x:v>0</x:v>
      </x:c>
      <x:c r="G148" s="182" t="n">
        <x:f>MAX(0,Inputs!$B$12-SUM(J148,P148,V148,AB148,AH148,AN148,AT148,AZ148,BF148,BL148))</x:f>
        <x:v>1150</x:v>
      </x:c>
      <x:c r="H148" s="180" t="n">
        <x:f>M147</x:f>
        <x:v>0</x:v>
      </x:c>
      <x:c r="I148" s="180" t="n">
        <x:f>IF(H148&lt;=0,0,H148*IFERROR(INDEX(Inputs!$E$15:$E$24,MATCH(1,Inputs!$L$15:$L$24,0)),0)/12)</x:f>
        <x:v>0</x:v>
      </x:c>
      <x:c r="J148" s="180" t="n">
        <x:f>MIN(H148+I148,IF(H148&gt;0,IFERROR(INDEX(Inputs!$H$15:$H$24,MATCH(1,Inputs!$L$15:$L$24,0)),0),0))</x:f>
        <x:v>0</x:v>
      </x:c>
      <x:c r="K148" s="180" t="n">
        <x:f>MAX(0,H148+I148-J148)</x:f>
        <x:v>0</x:v>
      </x:c>
      <x:c r="L148" s="180" t="n">
        <x:f>MIN(K148,MAX(0,$G148-0))</x:f>
        <x:v>0</x:v>
      </x:c>
      <x:c r="M148" s="180" t="n">
        <x:f>MAX(0,K148-L148)</x:f>
        <x:v>0</x:v>
      </x:c>
      <x:c r="N148" s="180" t="n">
        <x:f>S147</x:f>
        <x:v>0</x:v>
      </x:c>
      <x:c r="O148" s="180" t="n">
        <x:f>IF(N148&lt;=0,0,N148*IFERROR(INDEX(Inputs!$E$15:$E$24,MATCH(2,Inputs!$L$15:$L$24,0)),0)/12)</x:f>
        <x:v>0</x:v>
      </x:c>
      <x:c r="P148" s="180" t="n">
        <x:f>MIN(N148+O148,IF(N148&gt;0,IFERROR(INDEX(Inputs!$H$15:$H$24,MATCH(2,Inputs!$L$15:$L$24,0)),0),0))</x:f>
        <x:v>0</x:v>
      </x:c>
      <x:c r="Q148" s="180" t="n">
        <x:f>MAX(0,N148+O148-P148)</x:f>
        <x:v>0</x:v>
      </x:c>
      <x:c r="R148" s="180" t="n">
        <x:f>MIN(Q148,MAX(0,$G148-SUM(K148)))</x:f>
        <x:v>0</x:v>
      </x:c>
      <x:c r="S148" s="180" t="n">
        <x:f>MAX(0,Q148-R148)</x:f>
        <x:v>0</x:v>
      </x:c>
      <x:c r="T148" s="180" t="n">
        <x:f>Y147</x:f>
        <x:v>0</x:v>
      </x:c>
      <x:c r="U148" s="180" t="n">
        <x:f>IF(T148&lt;=0,0,T148*IFERROR(INDEX(Inputs!$E$15:$E$24,MATCH(3,Inputs!$L$15:$L$24,0)),0)/12)</x:f>
        <x:v>0</x:v>
      </x:c>
      <x:c r="V148" s="180" t="n">
        <x:f>MIN(T148+U148,IF(T148&gt;0,IFERROR(INDEX(Inputs!$H$15:$H$24,MATCH(3,Inputs!$L$15:$L$24,0)),0),0))</x:f>
        <x:v>0</x:v>
      </x:c>
      <x:c r="W148" s="180" t="n">
        <x:f>MAX(0,T148+U148-V148)</x:f>
        <x:v>0</x:v>
      </x:c>
      <x:c r="X148" s="180" t="n">
        <x:f>MIN(W148,MAX(0,$G148-SUM(K148,Q148)))</x:f>
        <x:v>0</x:v>
      </x:c>
      <x:c r="Y148" s="180" t="n">
        <x:f>MAX(0,W148-X148)</x:f>
        <x:v>0</x:v>
      </x:c>
      <x:c r="Z148" s="180" t="n">
        <x:f>AE147</x:f>
        <x:v>0</x:v>
      </x:c>
      <x:c r="AA148" s="180" t="n">
        <x:f>IF(Z148&lt;=0,0,Z148*IFERROR(INDEX(Inputs!$E$15:$E$24,MATCH(4,Inputs!$L$15:$L$24,0)),0)/12)</x:f>
        <x:v>0</x:v>
      </x:c>
      <x:c r="AB148" s="180" t="n">
        <x:f>MIN(Z148+AA148,IF(Z148&gt;0,IFERROR(INDEX(Inputs!$H$15:$H$24,MATCH(4,Inputs!$L$15:$L$24,0)),0),0))</x:f>
        <x:v>0</x:v>
      </x:c>
      <x:c r="AC148" s="180" t="n">
        <x:f>MAX(0,Z148+AA148-AB148)</x:f>
        <x:v>0</x:v>
      </x:c>
      <x:c r="AD148" s="180" t="n">
        <x:f>MIN(AC148,MAX(0,$G148-SUM(K148,Q148,W148)))</x:f>
        <x:v>0</x:v>
      </x:c>
      <x:c r="AE148" s="180" t="n">
        <x:f>MAX(0,AC148-AD148)</x:f>
        <x:v>0</x:v>
      </x:c>
      <x:c r="AF148" s="180" t="n">
        <x:f>AK147</x:f>
        <x:v>0</x:v>
      </x:c>
      <x:c r="AG148" s="180" t="n">
        <x:f>IF(AF148&lt;=0,0,AF148*IFERROR(INDEX(Inputs!$E$15:$E$24,MATCH(5,Inputs!$L$15:$L$24,0)),0)/12)</x:f>
        <x:v>0</x:v>
      </x:c>
      <x:c r="AH148" s="180" t="n">
        <x:f>MIN(AF148+AG148,IF(AF148&gt;0,IFERROR(INDEX(Inputs!$H$15:$H$24,MATCH(5,Inputs!$L$15:$L$24,0)),0),0))</x:f>
        <x:v>0</x:v>
      </x:c>
      <x:c r="AI148" s="180" t="n">
        <x:f>MAX(0,AF148+AG148-AH148)</x:f>
        <x:v>0</x:v>
      </x:c>
      <x:c r="AJ148" s="180" t="n">
        <x:f>MIN(AI148,MAX(0,$G148-SUM(K148,Q148,W148,AC148)))</x:f>
        <x:v>0</x:v>
      </x:c>
      <x:c r="AK148" s="180" t="n">
        <x:f>MAX(0,AI148-AJ148)</x:f>
        <x:v>0</x:v>
      </x:c>
      <x:c r="AL148" s="180" t="n">
        <x:f>AQ147</x:f>
        <x:v>0</x:v>
      </x:c>
      <x:c r="AM148" s="180" t="n">
        <x:f>IF(AL148&lt;=0,0,AL148*IFERROR(INDEX(Inputs!$E$15:$E$24,MATCH(6,Inputs!$L$15:$L$24,0)),0)/12)</x:f>
        <x:v>0</x:v>
      </x:c>
      <x:c r="AN148" s="180" t="n">
        <x:f>MIN(AL148+AM148,IF(AL148&gt;0,IFERROR(INDEX(Inputs!$H$15:$H$24,MATCH(6,Inputs!$L$15:$L$24,0)),0),0))</x:f>
        <x:v>0</x:v>
      </x:c>
      <x:c r="AO148" s="180" t="n">
        <x:f>MAX(0,AL148+AM148-AN148)</x:f>
        <x:v>0</x:v>
      </x:c>
      <x:c r="AP148" s="180" t="n">
        <x:f>MIN(AO148,MAX(0,$G148-SUM(K148,Q148,W148,AC148,AI148)))</x:f>
        <x:v>0</x:v>
      </x:c>
      <x:c r="AQ148" s="180" t="n">
        <x:f>MAX(0,AO148-AP148)</x:f>
        <x:v>0</x:v>
      </x:c>
      <x:c r="AR148" s="180" t="n">
        <x:f>AW147</x:f>
        <x:v>0</x:v>
      </x:c>
      <x:c r="AS148" s="180" t="n">
        <x:f>IF(AR148&lt;=0,0,AR148*IFERROR(INDEX(Inputs!$E$15:$E$24,MATCH(7,Inputs!$L$15:$L$24,0)),0)/12)</x:f>
        <x:v>0</x:v>
      </x:c>
      <x:c r="AT148" s="180" t="n">
        <x:f>MIN(AR148+AS148,IF(AR148&gt;0,IFERROR(INDEX(Inputs!$H$15:$H$24,MATCH(7,Inputs!$L$15:$L$24,0)),0),0))</x:f>
        <x:v>0</x:v>
      </x:c>
      <x:c r="AU148" s="180" t="n">
        <x:f>MAX(0,AR148+AS148-AT148)</x:f>
        <x:v>0</x:v>
      </x:c>
      <x:c r="AV148" s="180" t="n">
        <x:f>MIN(AU148,MAX(0,$G148-SUM(K148,Q148,W148,AC148,AI148,AO148)))</x:f>
        <x:v>0</x:v>
      </x:c>
      <x:c r="AW148" s="180" t="n">
        <x:f>MAX(0,AU148-AV148)</x:f>
        <x:v>0</x:v>
      </x:c>
      <x:c r="AX148" s="180" t="n">
        <x:f>BC147</x:f>
        <x:v>0</x:v>
      </x:c>
      <x:c r="AY148" s="180" t="n">
        <x:f>IF(AX148&lt;=0,0,AX148*IFERROR(INDEX(Inputs!$E$15:$E$24,MATCH(8,Inputs!$L$15:$L$24,0)),0)/12)</x:f>
        <x:v>0</x:v>
      </x:c>
      <x:c r="AZ148" s="180" t="n">
        <x:f>MIN(AX148+AY148,IF(AX148&gt;0,IFERROR(INDEX(Inputs!$H$15:$H$24,MATCH(8,Inputs!$L$15:$L$24,0)),0),0))</x:f>
        <x:v>0</x:v>
      </x:c>
      <x:c r="BA148" s="180" t="n">
        <x:f>MAX(0,AX148+AY148-AZ148)</x:f>
        <x:v>0</x:v>
      </x:c>
      <x:c r="BB148" s="180" t="n">
        <x:f>MIN(BA148,MAX(0,$G148-SUM(K148,Q148,W148,AC148,AI148,AO148,AU148)))</x:f>
        <x:v>0</x:v>
      </x:c>
      <x:c r="BC148" s="180" t="n">
        <x:f>MAX(0,BA148-BB148)</x:f>
        <x:v>0</x:v>
      </x:c>
      <x:c r="BD148" s="180" t="n">
        <x:f>BI147</x:f>
        <x:v>0</x:v>
      </x:c>
      <x:c r="BE148" s="180" t="n">
        <x:f>IF(BD148&lt;=0,0,BD148*IFERROR(INDEX(Inputs!$E$15:$E$24,MATCH(9,Inputs!$L$15:$L$24,0)),0)/12)</x:f>
        <x:v>0</x:v>
      </x:c>
      <x:c r="BF148" s="180" t="n">
        <x:f>MIN(BD148+BE148,IF(BD148&gt;0,IFERROR(INDEX(Inputs!$H$15:$H$24,MATCH(9,Inputs!$L$15:$L$24,0)),0),0))</x:f>
        <x:v>0</x:v>
      </x:c>
      <x:c r="BG148" s="180" t="n">
        <x:f>MAX(0,BD148+BE148-BF148)</x:f>
        <x:v>0</x:v>
      </x:c>
      <x:c r="BH148" s="180" t="n">
        <x:f>MIN(BG148,MAX(0,$G148-SUM(K148,Q148,W148,AC148,AI148,AO148,AU148,BA148)))</x:f>
        <x:v>0</x:v>
      </x:c>
      <x:c r="BI148" s="180" t="n">
        <x:f>MAX(0,BG148-BH148)</x:f>
        <x:v>0</x:v>
      </x:c>
      <x:c r="BJ148" s="180" t="n">
        <x:f>BO147</x:f>
        <x:v>0</x:v>
      </x:c>
      <x:c r="BK148" s="180" t="n">
        <x:f>IF(BJ148&lt;=0,0,BJ148*IFERROR(INDEX(Inputs!$E$15:$E$24,MATCH(10,Inputs!$L$15:$L$24,0)),0)/12)</x:f>
        <x:v>0</x:v>
      </x:c>
      <x:c r="BL148" s="180" t="n">
        <x:f>MIN(BJ148+BK148,IF(BJ148&gt;0,IFERROR(INDEX(Inputs!$H$15:$H$24,MATCH(10,Inputs!$L$15:$L$24,0)),0),0))</x:f>
        <x:v>0</x:v>
      </x:c>
      <x:c r="BM148" s="180" t="n">
        <x:f>MAX(0,BJ148+BK148-BL148)</x:f>
        <x:v>0</x:v>
      </x:c>
      <x:c r="BN148" s="180" t="n">
        <x:f>MIN(BM148,MAX(0,$G148-SUM(K148,Q148,W148,AC148,AI148,AO148,AU148,BA148,BG148)))</x:f>
        <x:v>0</x:v>
      </x:c>
      <x:c r="BO148" s="192" t="n">
        <x:f>MAX(0,BM148-BN148)</x:f>
        <x:v>0</x:v>
      </x:c>
    </x:row>
    <x:row r="149">
      <x:c r="A149" s="191" t="n">
        <x:f>142</x:f>
        <x:v>142</x:v>
      </x:c>
      <x:c r="B149" s="178" t="n">
        <x:f>EDATE(Inputs!$B$4,A149-1)</x:f>
        <x:v>50510</x:v>
      </x:c>
      <x:c r="C149" s="182" t="n">
        <x:f>SUM(H149,N149,T149,Z149,AF149,AL149,AR149,AX149,BD149,BJ149)</x:f>
        <x:v>0</x:v>
      </x:c>
      <x:c r="D149" s="182" t="n">
        <x:f>SUM(I149,O149,U149,AA149,AG149,AM149,AS149,AY149,BE149,BK149)</x:f>
        <x:v>0</x:v>
      </x:c>
      <x:c r="E149" s="182" t="n">
        <x:f>SUM(J149,P149,V149,AB149,AH149,AN149,AT149,AZ149,BF149,BL149)+SUM(L149,R149,X149,AD149,AJ149,AP149,AV149,BB149,BH149,BN149)</x:f>
        <x:v>0</x:v>
      </x:c>
      <x:c r="F149" s="182" t="n">
        <x:f>SUM(M149,S149,Y149,AE149,AK149,AQ149,AW149,BC149,BI149,BO149)</x:f>
        <x:v>0</x:v>
      </x:c>
      <x:c r="G149" s="182" t="n">
        <x:f>MAX(0,Inputs!$B$12-SUM(J149,P149,V149,AB149,AH149,AN149,AT149,AZ149,BF149,BL149))</x:f>
        <x:v>1150</x:v>
      </x:c>
      <x:c r="H149" s="180" t="n">
        <x:f>M148</x:f>
        <x:v>0</x:v>
      </x:c>
      <x:c r="I149" s="180" t="n">
        <x:f>IF(H149&lt;=0,0,H149*IFERROR(INDEX(Inputs!$E$15:$E$24,MATCH(1,Inputs!$L$15:$L$24,0)),0)/12)</x:f>
        <x:v>0</x:v>
      </x:c>
      <x:c r="J149" s="180" t="n">
        <x:f>MIN(H149+I149,IF(H149&gt;0,IFERROR(INDEX(Inputs!$H$15:$H$24,MATCH(1,Inputs!$L$15:$L$24,0)),0),0))</x:f>
        <x:v>0</x:v>
      </x:c>
      <x:c r="K149" s="180" t="n">
        <x:f>MAX(0,H149+I149-J149)</x:f>
        <x:v>0</x:v>
      </x:c>
      <x:c r="L149" s="180" t="n">
        <x:f>MIN(K149,MAX(0,$G149-0))</x:f>
        <x:v>0</x:v>
      </x:c>
      <x:c r="M149" s="180" t="n">
        <x:f>MAX(0,K149-L149)</x:f>
        <x:v>0</x:v>
      </x:c>
      <x:c r="N149" s="180" t="n">
        <x:f>S148</x:f>
        <x:v>0</x:v>
      </x:c>
      <x:c r="O149" s="180" t="n">
        <x:f>IF(N149&lt;=0,0,N149*IFERROR(INDEX(Inputs!$E$15:$E$24,MATCH(2,Inputs!$L$15:$L$24,0)),0)/12)</x:f>
        <x:v>0</x:v>
      </x:c>
      <x:c r="P149" s="180" t="n">
        <x:f>MIN(N149+O149,IF(N149&gt;0,IFERROR(INDEX(Inputs!$H$15:$H$24,MATCH(2,Inputs!$L$15:$L$24,0)),0),0))</x:f>
        <x:v>0</x:v>
      </x:c>
      <x:c r="Q149" s="180" t="n">
        <x:f>MAX(0,N149+O149-P149)</x:f>
        <x:v>0</x:v>
      </x:c>
      <x:c r="R149" s="180" t="n">
        <x:f>MIN(Q149,MAX(0,$G149-SUM(K149)))</x:f>
        <x:v>0</x:v>
      </x:c>
      <x:c r="S149" s="180" t="n">
        <x:f>MAX(0,Q149-R149)</x:f>
        <x:v>0</x:v>
      </x:c>
      <x:c r="T149" s="180" t="n">
        <x:f>Y148</x:f>
        <x:v>0</x:v>
      </x:c>
      <x:c r="U149" s="180" t="n">
        <x:f>IF(T149&lt;=0,0,T149*IFERROR(INDEX(Inputs!$E$15:$E$24,MATCH(3,Inputs!$L$15:$L$24,0)),0)/12)</x:f>
        <x:v>0</x:v>
      </x:c>
      <x:c r="V149" s="180" t="n">
        <x:f>MIN(T149+U149,IF(T149&gt;0,IFERROR(INDEX(Inputs!$H$15:$H$24,MATCH(3,Inputs!$L$15:$L$24,0)),0),0))</x:f>
        <x:v>0</x:v>
      </x:c>
      <x:c r="W149" s="180" t="n">
        <x:f>MAX(0,T149+U149-V149)</x:f>
        <x:v>0</x:v>
      </x:c>
      <x:c r="X149" s="180" t="n">
        <x:f>MIN(W149,MAX(0,$G149-SUM(K149,Q149)))</x:f>
        <x:v>0</x:v>
      </x:c>
      <x:c r="Y149" s="180" t="n">
        <x:f>MAX(0,W149-X149)</x:f>
        <x:v>0</x:v>
      </x:c>
      <x:c r="Z149" s="180" t="n">
        <x:f>AE148</x:f>
        <x:v>0</x:v>
      </x:c>
      <x:c r="AA149" s="180" t="n">
        <x:f>IF(Z149&lt;=0,0,Z149*IFERROR(INDEX(Inputs!$E$15:$E$24,MATCH(4,Inputs!$L$15:$L$24,0)),0)/12)</x:f>
        <x:v>0</x:v>
      </x:c>
      <x:c r="AB149" s="180" t="n">
        <x:f>MIN(Z149+AA149,IF(Z149&gt;0,IFERROR(INDEX(Inputs!$H$15:$H$24,MATCH(4,Inputs!$L$15:$L$24,0)),0),0))</x:f>
        <x:v>0</x:v>
      </x:c>
      <x:c r="AC149" s="180" t="n">
        <x:f>MAX(0,Z149+AA149-AB149)</x:f>
        <x:v>0</x:v>
      </x:c>
      <x:c r="AD149" s="180" t="n">
        <x:f>MIN(AC149,MAX(0,$G149-SUM(K149,Q149,W149)))</x:f>
        <x:v>0</x:v>
      </x:c>
      <x:c r="AE149" s="180" t="n">
        <x:f>MAX(0,AC149-AD149)</x:f>
        <x:v>0</x:v>
      </x:c>
      <x:c r="AF149" s="180" t="n">
        <x:f>AK148</x:f>
        <x:v>0</x:v>
      </x:c>
      <x:c r="AG149" s="180" t="n">
        <x:f>IF(AF149&lt;=0,0,AF149*IFERROR(INDEX(Inputs!$E$15:$E$24,MATCH(5,Inputs!$L$15:$L$24,0)),0)/12)</x:f>
        <x:v>0</x:v>
      </x:c>
      <x:c r="AH149" s="180" t="n">
        <x:f>MIN(AF149+AG149,IF(AF149&gt;0,IFERROR(INDEX(Inputs!$H$15:$H$24,MATCH(5,Inputs!$L$15:$L$24,0)),0),0))</x:f>
        <x:v>0</x:v>
      </x:c>
      <x:c r="AI149" s="180" t="n">
        <x:f>MAX(0,AF149+AG149-AH149)</x:f>
        <x:v>0</x:v>
      </x:c>
      <x:c r="AJ149" s="180" t="n">
        <x:f>MIN(AI149,MAX(0,$G149-SUM(K149,Q149,W149,AC149)))</x:f>
        <x:v>0</x:v>
      </x:c>
      <x:c r="AK149" s="180" t="n">
        <x:f>MAX(0,AI149-AJ149)</x:f>
        <x:v>0</x:v>
      </x:c>
      <x:c r="AL149" s="180" t="n">
        <x:f>AQ148</x:f>
        <x:v>0</x:v>
      </x:c>
      <x:c r="AM149" s="180" t="n">
        <x:f>IF(AL149&lt;=0,0,AL149*IFERROR(INDEX(Inputs!$E$15:$E$24,MATCH(6,Inputs!$L$15:$L$24,0)),0)/12)</x:f>
        <x:v>0</x:v>
      </x:c>
      <x:c r="AN149" s="180" t="n">
        <x:f>MIN(AL149+AM149,IF(AL149&gt;0,IFERROR(INDEX(Inputs!$H$15:$H$24,MATCH(6,Inputs!$L$15:$L$24,0)),0),0))</x:f>
        <x:v>0</x:v>
      </x:c>
      <x:c r="AO149" s="180" t="n">
        <x:f>MAX(0,AL149+AM149-AN149)</x:f>
        <x:v>0</x:v>
      </x:c>
      <x:c r="AP149" s="180" t="n">
        <x:f>MIN(AO149,MAX(0,$G149-SUM(K149,Q149,W149,AC149,AI149)))</x:f>
        <x:v>0</x:v>
      </x:c>
      <x:c r="AQ149" s="180" t="n">
        <x:f>MAX(0,AO149-AP149)</x:f>
        <x:v>0</x:v>
      </x:c>
      <x:c r="AR149" s="180" t="n">
        <x:f>AW148</x:f>
        <x:v>0</x:v>
      </x:c>
      <x:c r="AS149" s="180" t="n">
        <x:f>IF(AR149&lt;=0,0,AR149*IFERROR(INDEX(Inputs!$E$15:$E$24,MATCH(7,Inputs!$L$15:$L$24,0)),0)/12)</x:f>
        <x:v>0</x:v>
      </x:c>
      <x:c r="AT149" s="180" t="n">
        <x:f>MIN(AR149+AS149,IF(AR149&gt;0,IFERROR(INDEX(Inputs!$H$15:$H$24,MATCH(7,Inputs!$L$15:$L$24,0)),0),0))</x:f>
        <x:v>0</x:v>
      </x:c>
      <x:c r="AU149" s="180" t="n">
        <x:f>MAX(0,AR149+AS149-AT149)</x:f>
        <x:v>0</x:v>
      </x:c>
      <x:c r="AV149" s="180" t="n">
        <x:f>MIN(AU149,MAX(0,$G149-SUM(K149,Q149,W149,AC149,AI149,AO149)))</x:f>
        <x:v>0</x:v>
      </x:c>
      <x:c r="AW149" s="180" t="n">
        <x:f>MAX(0,AU149-AV149)</x:f>
        <x:v>0</x:v>
      </x:c>
      <x:c r="AX149" s="180" t="n">
        <x:f>BC148</x:f>
        <x:v>0</x:v>
      </x:c>
      <x:c r="AY149" s="180" t="n">
        <x:f>IF(AX149&lt;=0,0,AX149*IFERROR(INDEX(Inputs!$E$15:$E$24,MATCH(8,Inputs!$L$15:$L$24,0)),0)/12)</x:f>
        <x:v>0</x:v>
      </x:c>
      <x:c r="AZ149" s="180" t="n">
        <x:f>MIN(AX149+AY149,IF(AX149&gt;0,IFERROR(INDEX(Inputs!$H$15:$H$24,MATCH(8,Inputs!$L$15:$L$24,0)),0),0))</x:f>
        <x:v>0</x:v>
      </x:c>
      <x:c r="BA149" s="180" t="n">
        <x:f>MAX(0,AX149+AY149-AZ149)</x:f>
        <x:v>0</x:v>
      </x:c>
      <x:c r="BB149" s="180" t="n">
        <x:f>MIN(BA149,MAX(0,$G149-SUM(K149,Q149,W149,AC149,AI149,AO149,AU149)))</x:f>
        <x:v>0</x:v>
      </x:c>
      <x:c r="BC149" s="180" t="n">
        <x:f>MAX(0,BA149-BB149)</x:f>
        <x:v>0</x:v>
      </x:c>
      <x:c r="BD149" s="180" t="n">
        <x:f>BI148</x:f>
        <x:v>0</x:v>
      </x:c>
      <x:c r="BE149" s="180" t="n">
        <x:f>IF(BD149&lt;=0,0,BD149*IFERROR(INDEX(Inputs!$E$15:$E$24,MATCH(9,Inputs!$L$15:$L$24,0)),0)/12)</x:f>
        <x:v>0</x:v>
      </x:c>
      <x:c r="BF149" s="180" t="n">
        <x:f>MIN(BD149+BE149,IF(BD149&gt;0,IFERROR(INDEX(Inputs!$H$15:$H$24,MATCH(9,Inputs!$L$15:$L$24,0)),0),0))</x:f>
        <x:v>0</x:v>
      </x:c>
      <x:c r="BG149" s="180" t="n">
        <x:f>MAX(0,BD149+BE149-BF149)</x:f>
        <x:v>0</x:v>
      </x:c>
      <x:c r="BH149" s="180" t="n">
        <x:f>MIN(BG149,MAX(0,$G149-SUM(K149,Q149,W149,AC149,AI149,AO149,AU149,BA149)))</x:f>
        <x:v>0</x:v>
      </x:c>
      <x:c r="BI149" s="180" t="n">
        <x:f>MAX(0,BG149-BH149)</x:f>
        <x:v>0</x:v>
      </x:c>
      <x:c r="BJ149" s="180" t="n">
        <x:f>BO148</x:f>
        <x:v>0</x:v>
      </x:c>
      <x:c r="BK149" s="180" t="n">
        <x:f>IF(BJ149&lt;=0,0,BJ149*IFERROR(INDEX(Inputs!$E$15:$E$24,MATCH(10,Inputs!$L$15:$L$24,0)),0)/12)</x:f>
        <x:v>0</x:v>
      </x:c>
      <x:c r="BL149" s="180" t="n">
        <x:f>MIN(BJ149+BK149,IF(BJ149&gt;0,IFERROR(INDEX(Inputs!$H$15:$H$24,MATCH(10,Inputs!$L$15:$L$24,0)),0),0))</x:f>
        <x:v>0</x:v>
      </x:c>
      <x:c r="BM149" s="180" t="n">
        <x:f>MAX(0,BJ149+BK149-BL149)</x:f>
        <x:v>0</x:v>
      </x:c>
      <x:c r="BN149" s="180" t="n">
        <x:f>MIN(BM149,MAX(0,$G149-SUM(K149,Q149,W149,AC149,AI149,AO149,AU149,BA149,BG149)))</x:f>
        <x:v>0</x:v>
      </x:c>
      <x:c r="BO149" s="192" t="n">
        <x:f>MAX(0,BM149-BN149)</x:f>
        <x:v>0</x:v>
      </x:c>
    </x:row>
    <x:row r="150">
      <x:c r="A150" s="191" t="n">
        <x:f>143</x:f>
        <x:v>143</x:v>
      </x:c>
      <x:c r="B150" s="178" t="n">
        <x:f>EDATE(Inputs!$B$4,A150-1)</x:f>
        <x:v>50540</x:v>
      </x:c>
      <x:c r="C150" s="182" t="n">
        <x:f>SUM(H150,N150,T150,Z150,AF150,AL150,AR150,AX150,BD150,BJ150)</x:f>
        <x:v>0</x:v>
      </x:c>
      <x:c r="D150" s="182" t="n">
        <x:f>SUM(I150,O150,U150,AA150,AG150,AM150,AS150,AY150,BE150,BK150)</x:f>
        <x:v>0</x:v>
      </x:c>
      <x:c r="E150" s="182" t="n">
        <x:f>SUM(J150,P150,V150,AB150,AH150,AN150,AT150,AZ150,BF150,BL150)+SUM(L150,R150,X150,AD150,AJ150,AP150,AV150,BB150,BH150,BN150)</x:f>
        <x:v>0</x:v>
      </x:c>
      <x:c r="F150" s="182" t="n">
        <x:f>SUM(M150,S150,Y150,AE150,AK150,AQ150,AW150,BC150,BI150,BO150)</x:f>
        <x:v>0</x:v>
      </x:c>
      <x:c r="G150" s="182" t="n">
        <x:f>MAX(0,Inputs!$B$12-SUM(J150,P150,V150,AB150,AH150,AN150,AT150,AZ150,BF150,BL150))</x:f>
        <x:v>1150</x:v>
      </x:c>
      <x:c r="H150" s="180" t="n">
        <x:f>M149</x:f>
        <x:v>0</x:v>
      </x:c>
      <x:c r="I150" s="180" t="n">
        <x:f>IF(H150&lt;=0,0,H150*IFERROR(INDEX(Inputs!$E$15:$E$24,MATCH(1,Inputs!$L$15:$L$24,0)),0)/12)</x:f>
        <x:v>0</x:v>
      </x:c>
      <x:c r="J150" s="180" t="n">
        <x:f>MIN(H150+I150,IF(H150&gt;0,IFERROR(INDEX(Inputs!$H$15:$H$24,MATCH(1,Inputs!$L$15:$L$24,0)),0),0))</x:f>
        <x:v>0</x:v>
      </x:c>
      <x:c r="K150" s="180" t="n">
        <x:f>MAX(0,H150+I150-J150)</x:f>
        <x:v>0</x:v>
      </x:c>
      <x:c r="L150" s="180" t="n">
        <x:f>MIN(K150,MAX(0,$G150-0))</x:f>
        <x:v>0</x:v>
      </x:c>
      <x:c r="M150" s="180" t="n">
        <x:f>MAX(0,K150-L150)</x:f>
        <x:v>0</x:v>
      </x:c>
      <x:c r="N150" s="180" t="n">
        <x:f>S149</x:f>
        <x:v>0</x:v>
      </x:c>
      <x:c r="O150" s="180" t="n">
        <x:f>IF(N150&lt;=0,0,N150*IFERROR(INDEX(Inputs!$E$15:$E$24,MATCH(2,Inputs!$L$15:$L$24,0)),0)/12)</x:f>
        <x:v>0</x:v>
      </x:c>
      <x:c r="P150" s="180" t="n">
        <x:f>MIN(N150+O150,IF(N150&gt;0,IFERROR(INDEX(Inputs!$H$15:$H$24,MATCH(2,Inputs!$L$15:$L$24,0)),0),0))</x:f>
        <x:v>0</x:v>
      </x:c>
      <x:c r="Q150" s="180" t="n">
        <x:f>MAX(0,N150+O150-P150)</x:f>
        <x:v>0</x:v>
      </x:c>
      <x:c r="R150" s="180" t="n">
        <x:f>MIN(Q150,MAX(0,$G150-SUM(K150)))</x:f>
        <x:v>0</x:v>
      </x:c>
      <x:c r="S150" s="180" t="n">
        <x:f>MAX(0,Q150-R150)</x:f>
        <x:v>0</x:v>
      </x:c>
      <x:c r="T150" s="180" t="n">
        <x:f>Y149</x:f>
        <x:v>0</x:v>
      </x:c>
      <x:c r="U150" s="180" t="n">
        <x:f>IF(T150&lt;=0,0,T150*IFERROR(INDEX(Inputs!$E$15:$E$24,MATCH(3,Inputs!$L$15:$L$24,0)),0)/12)</x:f>
        <x:v>0</x:v>
      </x:c>
      <x:c r="V150" s="180" t="n">
        <x:f>MIN(T150+U150,IF(T150&gt;0,IFERROR(INDEX(Inputs!$H$15:$H$24,MATCH(3,Inputs!$L$15:$L$24,0)),0),0))</x:f>
        <x:v>0</x:v>
      </x:c>
      <x:c r="W150" s="180" t="n">
        <x:f>MAX(0,T150+U150-V150)</x:f>
        <x:v>0</x:v>
      </x:c>
      <x:c r="X150" s="180" t="n">
        <x:f>MIN(W150,MAX(0,$G150-SUM(K150,Q150)))</x:f>
        <x:v>0</x:v>
      </x:c>
      <x:c r="Y150" s="180" t="n">
        <x:f>MAX(0,W150-X150)</x:f>
        <x:v>0</x:v>
      </x:c>
      <x:c r="Z150" s="180" t="n">
        <x:f>AE149</x:f>
        <x:v>0</x:v>
      </x:c>
      <x:c r="AA150" s="180" t="n">
        <x:f>IF(Z150&lt;=0,0,Z150*IFERROR(INDEX(Inputs!$E$15:$E$24,MATCH(4,Inputs!$L$15:$L$24,0)),0)/12)</x:f>
        <x:v>0</x:v>
      </x:c>
      <x:c r="AB150" s="180" t="n">
        <x:f>MIN(Z150+AA150,IF(Z150&gt;0,IFERROR(INDEX(Inputs!$H$15:$H$24,MATCH(4,Inputs!$L$15:$L$24,0)),0),0))</x:f>
        <x:v>0</x:v>
      </x:c>
      <x:c r="AC150" s="180" t="n">
        <x:f>MAX(0,Z150+AA150-AB150)</x:f>
        <x:v>0</x:v>
      </x:c>
      <x:c r="AD150" s="180" t="n">
        <x:f>MIN(AC150,MAX(0,$G150-SUM(K150,Q150,W150)))</x:f>
        <x:v>0</x:v>
      </x:c>
      <x:c r="AE150" s="180" t="n">
        <x:f>MAX(0,AC150-AD150)</x:f>
        <x:v>0</x:v>
      </x:c>
      <x:c r="AF150" s="180" t="n">
        <x:f>AK149</x:f>
        <x:v>0</x:v>
      </x:c>
      <x:c r="AG150" s="180" t="n">
        <x:f>IF(AF150&lt;=0,0,AF150*IFERROR(INDEX(Inputs!$E$15:$E$24,MATCH(5,Inputs!$L$15:$L$24,0)),0)/12)</x:f>
        <x:v>0</x:v>
      </x:c>
      <x:c r="AH150" s="180" t="n">
        <x:f>MIN(AF150+AG150,IF(AF150&gt;0,IFERROR(INDEX(Inputs!$H$15:$H$24,MATCH(5,Inputs!$L$15:$L$24,0)),0),0))</x:f>
        <x:v>0</x:v>
      </x:c>
      <x:c r="AI150" s="180" t="n">
        <x:f>MAX(0,AF150+AG150-AH150)</x:f>
        <x:v>0</x:v>
      </x:c>
      <x:c r="AJ150" s="180" t="n">
        <x:f>MIN(AI150,MAX(0,$G150-SUM(K150,Q150,W150,AC150)))</x:f>
        <x:v>0</x:v>
      </x:c>
      <x:c r="AK150" s="180" t="n">
        <x:f>MAX(0,AI150-AJ150)</x:f>
        <x:v>0</x:v>
      </x:c>
      <x:c r="AL150" s="180" t="n">
        <x:f>AQ149</x:f>
        <x:v>0</x:v>
      </x:c>
      <x:c r="AM150" s="180" t="n">
        <x:f>IF(AL150&lt;=0,0,AL150*IFERROR(INDEX(Inputs!$E$15:$E$24,MATCH(6,Inputs!$L$15:$L$24,0)),0)/12)</x:f>
        <x:v>0</x:v>
      </x:c>
      <x:c r="AN150" s="180" t="n">
        <x:f>MIN(AL150+AM150,IF(AL150&gt;0,IFERROR(INDEX(Inputs!$H$15:$H$24,MATCH(6,Inputs!$L$15:$L$24,0)),0),0))</x:f>
        <x:v>0</x:v>
      </x:c>
      <x:c r="AO150" s="180" t="n">
        <x:f>MAX(0,AL150+AM150-AN150)</x:f>
        <x:v>0</x:v>
      </x:c>
      <x:c r="AP150" s="180" t="n">
        <x:f>MIN(AO150,MAX(0,$G150-SUM(K150,Q150,W150,AC150,AI150)))</x:f>
        <x:v>0</x:v>
      </x:c>
      <x:c r="AQ150" s="180" t="n">
        <x:f>MAX(0,AO150-AP150)</x:f>
        <x:v>0</x:v>
      </x:c>
      <x:c r="AR150" s="180" t="n">
        <x:f>AW149</x:f>
        <x:v>0</x:v>
      </x:c>
      <x:c r="AS150" s="180" t="n">
        <x:f>IF(AR150&lt;=0,0,AR150*IFERROR(INDEX(Inputs!$E$15:$E$24,MATCH(7,Inputs!$L$15:$L$24,0)),0)/12)</x:f>
        <x:v>0</x:v>
      </x:c>
      <x:c r="AT150" s="180" t="n">
        <x:f>MIN(AR150+AS150,IF(AR150&gt;0,IFERROR(INDEX(Inputs!$H$15:$H$24,MATCH(7,Inputs!$L$15:$L$24,0)),0),0))</x:f>
        <x:v>0</x:v>
      </x:c>
      <x:c r="AU150" s="180" t="n">
        <x:f>MAX(0,AR150+AS150-AT150)</x:f>
        <x:v>0</x:v>
      </x:c>
      <x:c r="AV150" s="180" t="n">
        <x:f>MIN(AU150,MAX(0,$G150-SUM(K150,Q150,W150,AC150,AI150,AO150)))</x:f>
        <x:v>0</x:v>
      </x:c>
      <x:c r="AW150" s="180" t="n">
        <x:f>MAX(0,AU150-AV150)</x:f>
        <x:v>0</x:v>
      </x:c>
      <x:c r="AX150" s="180" t="n">
        <x:f>BC149</x:f>
        <x:v>0</x:v>
      </x:c>
      <x:c r="AY150" s="180" t="n">
        <x:f>IF(AX150&lt;=0,0,AX150*IFERROR(INDEX(Inputs!$E$15:$E$24,MATCH(8,Inputs!$L$15:$L$24,0)),0)/12)</x:f>
        <x:v>0</x:v>
      </x:c>
      <x:c r="AZ150" s="180" t="n">
        <x:f>MIN(AX150+AY150,IF(AX150&gt;0,IFERROR(INDEX(Inputs!$H$15:$H$24,MATCH(8,Inputs!$L$15:$L$24,0)),0),0))</x:f>
        <x:v>0</x:v>
      </x:c>
      <x:c r="BA150" s="180" t="n">
        <x:f>MAX(0,AX150+AY150-AZ150)</x:f>
        <x:v>0</x:v>
      </x:c>
      <x:c r="BB150" s="180" t="n">
        <x:f>MIN(BA150,MAX(0,$G150-SUM(K150,Q150,W150,AC150,AI150,AO150,AU150)))</x:f>
        <x:v>0</x:v>
      </x:c>
      <x:c r="BC150" s="180" t="n">
        <x:f>MAX(0,BA150-BB150)</x:f>
        <x:v>0</x:v>
      </x:c>
      <x:c r="BD150" s="180" t="n">
        <x:f>BI149</x:f>
        <x:v>0</x:v>
      </x:c>
      <x:c r="BE150" s="180" t="n">
        <x:f>IF(BD150&lt;=0,0,BD150*IFERROR(INDEX(Inputs!$E$15:$E$24,MATCH(9,Inputs!$L$15:$L$24,0)),0)/12)</x:f>
        <x:v>0</x:v>
      </x:c>
      <x:c r="BF150" s="180" t="n">
        <x:f>MIN(BD150+BE150,IF(BD150&gt;0,IFERROR(INDEX(Inputs!$H$15:$H$24,MATCH(9,Inputs!$L$15:$L$24,0)),0),0))</x:f>
        <x:v>0</x:v>
      </x:c>
      <x:c r="BG150" s="180" t="n">
        <x:f>MAX(0,BD150+BE150-BF150)</x:f>
        <x:v>0</x:v>
      </x:c>
      <x:c r="BH150" s="180" t="n">
        <x:f>MIN(BG150,MAX(0,$G150-SUM(K150,Q150,W150,AC150,AI150,AO150,AU150,BA150)))</x:f>
        <x:v>0</x:v>
      </x:c>
      <x:c r="BI150" s="180" t="n">
        <x:f>MAX(0,BG150-BH150)</x:f>
        <x:v>0</x:v>
      </x:c>
      <x:c r="BJ150" s="180" t="n">
        <x:f>BO149</x:f>
        <x:v>0</x:v>
      </x:c>
      <x:c r="BK150" s="180" t="n">
        <x:f>IF(BJ150&lt;=0,0,BJ150*IFERROR(INDEX(Inputs!$E$15:$E$24,MATCH(10,Inputs!$L$15:$L$24,0)),0)/12)</x:f>
        <x:v>0</x:v>
      </x:c>
      <x:c r="BL150" s="180" t="n">
        <x:f>MIN(BJ150+BK150,IF(BJ150&gt;0,IFERROR(INDEX(Inputs!$H$15:$H$24,MATCH(10,Inputs!$L$15:$L$24,0)),0),0))</x:f>
        <x:v>0</x:v>
      </x:c>
      <x:c r="BM150" s="180" t="n">
        <x:f>MAX(0,BJ150+BK150-BL150)</x:f>
        <x:v>0</x:v>
      </x:c>
      <x:c r="BN150" s="180" t="n">
        <x:f>MIN(BM150,MAX(0,$G150-SUM(K150,Q150,W150,AC150,AI150,AO150,AU150,BA150,BG150)))</x:f>
        <x:v>0</x:v>
      </x:c>
      <x:c r="BO150" s="192" t="n">
        <x:f>MAX(0,BM150-BN150)</x:f>
        <x:v>0</x:v>
      </x:c>
    </x:row>
    <x:row r="151">
      <x:c r="A151" s="191" t="n">
        <x:f>144</x:f>
        <x:v>144</x:v>
      </x:c>
      <x:c r="B151" s="178" t="n">
        <x:f>EDATE(Inputs!$B$4,A151-1)</x:f>
        <x:v>50571</x:v>
      </x:c>
      <x:c r="C151" s="182" t="n">
        <x:f>SUM(H151,N151,T151,Z151,AF151,AL151,AR151,AX151,BD151,BJ151)</x:f>
        <x:v>0</x:v>
      </x:c>
      <x:c r="D151" s="182" t="n">
        <x:f>SUM(I151,O151,U151,AA151,AG151,AM151,AS151,AY151,BE151,BK151)</x:f>
        <x:v>0</x:v>
      </x:c>
      <x:c r="E151" s="182" t="n">
        <x:f>SUM(J151,P151,V151,AB151,AH151,AN151,AT151,AZ151,BF151,BL151)+SUM(L151,R151,X151,AD151,AJ151,AP151,AV151,BB151,BH151,BN151)</x:f>
        <x:v>0</x:v>
      </x:c>
      <x:c r="F151" s="182" t="n">
        <x:f>SUM(M151,S151,Y151,AE151,AK151,AQ151,AW151,BC151,BI151,BO151)</x:f>
        <x:v>0</x:v>
      </x:c>
      <x:c r="G151" s="182" t="n">
        <x:f>MAX(0,Inputs!$B$12-SUM(J151,P151,V151,AB151,AH151,AN151,AT151,AZ151,BF151,BL151))</x:f>
        <x:v>1150</x:v>
      </x:c>
      <x:c r="H151" s="180" t="n">
        <x:f>M150</x:f>
        <x:v>0</x:v>
      </x:c>
      <x:c r="I151" s="180" t="n">
        <x:f>IF(H151&lt;=0,0,H151*IFERROR(INDEX(Inputs!$E$15:$E$24,MATCH(1,Inputs!$L$15:$L$24,0)),0)/12)</x:f>
        <x:v>0</x:v>
      </x:c>
      <x:c r="J151" s="180" t="n">
        <x:f>MIN(H151+I151,IF(H151&gt;0,IFERROR(INDEX(Inputs!$H$15:$H$24,MATCH(1,Inputs!$L$15:$L$24,0)),0),0))</x:f>
        <x:v>0</x:v>
      </x:c>
      <x:c r="K151" s="180" t="n">
        <x:f>MAX(0,H151+I151-J151)</x:f>
        <x:v>0</x:v>
      </x:c>
      <x:c r="L151" s="180" t="n">
        <x:f>MIN(K151,MAX(0,$G151-0))</x:f>
        <x:v>0</x:v>
      </x:c>
      <x:c r="M151" s="180" t="n">
        <x:f>MAX(0,K151-L151)</x:f>
        <x:v>0</x:v>
      </x:c>
      <x:c r="N151" s="180" t="n">
        <x:f>S150</x:f>
        <x:v>0</x:v>
      </x:c>
      <x:c r="O151" s="180" t="n">
        <x:f>IF(N151&lt;=0,0,N151*IFERROR(INDEX(Inputs!$E$15:$E$24,MATCH(2,Inputs!$L$15:$L$24,0)),0)/12)</x:f>
        <x:v>0</x:v>
      </x:c>
      <x:c r="P151" s="180" t="n">
        <x:f>MIN(N151+O151,IF(N151&gt;0,IFERROR(INDEX(Inputs!$H$15:$H$24,MATCH(2,Inputs!$L$15:$L$24,0)),0),0))</x:f>
        <x:v>0</x:v>
      </x:c>
      <x:c r="Q151" s="180" t="n">
        <x:f>MAX(0,N151+O151-P151)</x:f>
        <x:v>0</x:v>
      </x:c>
      <x:c r="R151" s="180" t="n">
        <x:f>MIN(Q151,MAX(0,$G151-SUM(K151)))</x:f>
        <x:v>0</x:v>
      </x:c>
      <x:c r="S151" s="180" t="n">
        <x:f>MAX(0,Q151-R151)</x:f>
        <x:v>0</x:v>
      </x:c>
      <x:c r="T151" s="180" t="n">
        <x:f>Y150</x:f>
        <x:v>0</x:v>
      </x:c>
      <x:c r="U151" s="180" t="n">
        <x:f>IF(T151&lt;=0,0,T151*IFERROR(INDEX(Inputs!$E$15:$E$24,MATCH(3,Inputs!$L$15:$L$24,0)),0)/12)</x:f>
        <x:v>0</x:v>
      </x:c>
      <x:c r="V151" s="180" t="n">
        <x:f>MIN(T151+U151,IF(T151&gt;0,IFERROR(INDEX(Inputs!$H$15:$H$24,MATCH(3,Inputs!$L$15:$L$24,0)),0),0))</x:f>
        <x:v>0</x:v>
      </x:c>
      <x:c r="W151" s="180" t="n">
        <x:f>MAX(0,T151+U151-V151)</x:f>
        <x:v>0</x:v>
      </x:c>
      <x:c r="X151" s="180" t="n">
        <x:f>MIN(W151,MAX(0,$G151-SUM(K151,Q151)))</x:f>
        <x:v>0</x:v>
      </x:c>
      <x:c r="Y151" s="180" t="n">
        <x:f>MAX(0,W151-X151)</x:f>
        <x:v>0</x:v>
      </x:c>
      <x:c r="Z151" s="180" t="n">
        <x:f>AE150</x:f>
        <x:v>0</x:v>
      </x:c>
      <x:c r="AA151" s="180" t="n">
        <x:f>IF(Z151&lt;=0,0,Z151*IFERROR(INDEX(Inputs!$E$15:$E$24,MATCH(4,Inputs!$L$15:$L$24,0)),0)/12)</x:f>
        <x:v>0</x:v>
      </x:c>
      <x:c r="AB151" s="180" t="n">
        <x:f>MIN(Z151+AA151,IF(Z151&gt;0,IFERROR(INDEX(Inputs!$H$15:$H$24,MATCH(4,Inputs!$L$15:$L$24,0)),0),0))</x:f>
        <x:v>0</x:v>
      </x:c>
      <x:c r="AC151" s="180" t="n">
        <x:f>MAX(0,Z151+AA151-AB151)</x:f>
        <x:v>0</x:v>
      </x:c>
      <x:c r="AD151" s="180" t="n">
        <x:f>MIN(AC151,MAX(0,$G151-SUM(K151,Q151,W151)))</x:f>
        <x:v>0</x:v>
      </x:c>
      <x:c r="AE151" s="180" t="n">
        <x:f>MAX(0,AC151-AD151)</x:f>
        <x:v>0</x:v>
      </x:c>
      <x:c r="AF151" s="180" t="n">
        <x:f>AK150</x:f>
        <x:v>0</x:v>
      </x:c>
      <x:c r="AG151" s="180" t="n">
        <x:f>IF(AF151&lt;=0,0,AF151*IFERROR(INDEX(Inputs!$E$15:$E$24,MATCH(5,Inputs!$L$15:$L$24,0)),0)/12)</x:f>
        <x:v>0</x:v>
      </x:c>
      <x:c r="AH151" s="180" t="n">
        <x:f>MIN(AF151+AG151,IF(AF151&gt;0,IFERROR(INDEX(Inputs!$H$15:$H$24,MATCH(5,Inputs!$L$15:$L$24,0)),0),0))</x:f>
        <x:v>0</x:v>
      </x:c>
      <x:c r="AI151" s="180" t="n">
        <x:f>MAX(0,AF151+AG151-AH151)</x:f>
        <x:v>0</x:v>
      </x:c>
      <x:c r="AJ151" s="180" t="n">
        <x:f>MIN(AI151,MAX(0,$G151-SUM(K151,Q151,W151,AC151)))</x:f>
        <x:v>0</x:v>
      </x:c>
      <x:c r="AK151" s="180" t="n">
        <x:f>MAX(0,AI151-AJ151)</x:f>
        <x:v>0</x:v>
      </x:c>
      <x:c r="AL151" s="180" t="n">
        <x:f>AQ150</x:f>
        <x:v>0</x:v>
      </x:c>
      <x:c r="AM151" s="180" t="n">
        <x:f>IF(AL151&lt;=0,0,AL151*IFERROR(INDEX(Inputs!$E$15:$E$24,MATCH(6,Inputs!$L$15:$L$24,0)),0)/12)</x:f>
        <x:v>0</x:v>
      </x:c>
      <x:c r="AN151" s="180" t="n">
        <x:f>MIN(AL151+AM151,IF(AL151&gt;0,IFERROR(INDEX(Inputs!$H$15:$H$24,MATCH(6,Inputs!$L$15:$L$24,0)),0),0))</x:f>
        <x:v>0</x:v>
      </x:c>
      <x:c r="AO151" s="180" t="n">
        <x:f>MAX(0,AL151+AM151-AN151)</x:f>
        <x:v>0</x:v>
      </x:c>
      <x:c r="AP151" s="180" t="n">
        <x:f>MIN(AO151,MAX(0,$G151-SUM(K151,Q151,W151,AC151,AI151)))</x:f>
        <x:v>0</x:v>
      </x:c>
      <x:c r="AQ151" s="180" t="n">
        <x:f>MAX(0,AO151-AP151)</x:f>
        <x:v>0</x:v>
      </x:c>
      <x:c r="AR151" s="180" t="n">
        <x:f>AW150</x:f>
        <x:v>0</x:v>
      </x:c>
      <x:c r="AS151" s="180" t="n">
        <x:f>IF(AR151&lt;=0,0,AR151*IFERROR(INDEX(Inputs!$E$15:$E$24,MATCH(7,Inputs!$L$15:$L$24,0)),0)/12)</x:f>
        <x:v>0</x:v>
      </x:c>
      <x:c r="AT151" s="180" t="n">
        <x:f>MIN(AR151+AS151,IF(AR151&gt;0,IFERROR(INDEX(Inputs!$H$15:$H$24,MATCH(7,Inputs!$L$15:$L$24,0)),0),0))</x:f>
        <x:v>0</x:v>
      </x:c>
      <x:c r="AU151" s="180" t="n">
        <x:f>MAX(0,AR151+AS151-AT151)</x:f>
        <x:v>0</x:v>
      </x:c>
      <x:c r="AV151" s="180" t="n">
        <x:f>MIN(AU151,MAX(0,$G151-SUM(K151,Q151,W151,AC151,AI151,AO151)))</x:f>
        <x:v>0</x:v>
      </x:c>
      <x:c r="AW151" s="180" t="n">
        <x:f>MAX(0,AU151-AV151)</x:f>
        <x:v>0</x:v>
      </x:c>
      <x:c r="AX151" s="180" t="n">
        <x:f>BC150</x:f>
        <x:v>0</x:v>
      </x:c>
      <x:c r="AY151" s="180" t="n">
        <x:f>IF(AX151&lt;=0,0,AX151*IFERROR(INDEX(Inputs!$E$15:$E$24,MATCH(8,Inputs!$L$15:$L$24,0)),0)/12)</x:f>
        <x:v>0</x:v>
      </x:c>
      <x:c r="AZ151" s="180" t="n">
        <x:f>MIN(AX151+AY151,IF(AX151&gt;0,IFERROR(INDEX(Inputs!$H$15:$H$24,MATCH(8,Inputs!$L$15:$L$24,0)),0),0))</x:f>
        <x:v>0</x:v>
      </x:c>
      <x:c r="BA151" s="180" t="n">
        <x:f>MAX(0,AX151+AY151-AZ151)</x:f>
        <x:v>0</x:v>
      </x:c>
      <x:c r="BB151" s="180" t="n">
        <x:f>MIN(BA151,MAX(0,$G151-SUM(K151,Q151,W151,AC151,AI151,AO151,AU151)))</x:f>
        <x:v>0</x:v>
      </x:c>
      <x:c r="BC151" s="180" t="n">
        <x:f>MAX(0,BA151-BB151)</x:f>
        <x:v>0</x:v>
      </x:c>
      <x:c r="BD151" s="180" t="n">
        <x:f>BI150</x:f>
        <x:v>0</x:v>
      </x:c>
      <x:c r="BE151" s="180" t="n">
        <x:f>IF(BD151&lt;=0,0,BD151*IFERROR(INDEX(Inputs!$E$15:$E$24,MATCH(9,Inputs!$L$15:$L$24,0)),0)/12)</x:f>
        <x:v>0</x:v>
      </x:c>
      <x:c r="BF151" s="180" t="n">
        <x:f>MIN(BD151+BE151,IF(BD151&gt;0,IFERROR(INDEX(Inputs!$H$15:$H$24,MATCH(9,Inputs!$L$15:$L$24,0)),0),0))</x:f>
        <x:v>0</x:v>
      </x:c>
      <x:c r="BG151" s="180" t="n">
        <x:f>MAX(0,BD151+BE151-BF151)</x:f>
        <x:v>0</x:v>
      </x:c>
      <x:c r="BH151" s="180" t="n">
        <x:f>MIN(BG151,MAX(0,$G151-SUM(K151,Q151,W151,AC151,AI151,AO151,AU151,BA151)))</x:f>
        <x:v>0</x:v>
      </x:c>
      <x:c r="BI151" s="180" t="n">
        <x:f>MAX(0,BG151-BH151)</x:f>
        <x:v>0</x:v>
      </x:c>
      <x:c r="BJ151" s="180" t="n">
        <x:f>BO150</x:f>
        <x:v>0</x:v>
      </x:c>
      <x:c r="BK151" s="180" t="n">
        <x:f>IF(BJ151&lt;=0,0,BJ151*IFERROR(INDEX(Inputs!$E$15:$E$24,MATCH(10,Inputs!$L$15:$L$24,0)),0)/12)</x:f>
        <x:v>0</x:v>
      </x:c>
      <x:c r="BL151" s="180" t="n">
        <x:f>MIN(BJ151+BK151,IF(BJ151&gt;0,IFERROR(INDEX(Inputs!$H$15:$H$24,MATCH(10,Inputs!$L$15:$L$24,0)),0),0))</x:f>
        <x:v>0</x:v>
      </x:c>
      <x:c r="BM151" s="180" t="n">
        <x:f>MAX(0,BJ151+BK151-BL151)</x:f>
        <x:v>0</x:v>
      </x:c>
      <x:c r="BN151" s="180" t="n">
        <x:f>MIN(BM151,MAX(0,$G151-SUM(K151,Q151,W151,AC151,AI151,AO151,AU151,BA151,BG151)))</x:f>
        <x:v>0</x:v>
      </x:c>
      <x:c r="BO151" s="192" t="n">
        <x:f>MAX(0,BM151-BN151)</x:f>
        <x:v>0</x:v>
      </x:c>
    </x:row>
    <x:row r="152">
      <x:c r="A152" s="191" t="n">
        <x:f>145</x:f>
        <x:v>145</x:v>
      </x:c>
      <x:c r="B152" s="178" t="n">
        <x:f>EDATE(Inputs!$B$4,A152-1)</x:f>
        <x:v>50601</x:v>
      </x:c>
      <x:c r="C152" s="182" t="n">
        <x:f>SUM(H152,N152,T152,Z152,AF152,AL152,AR152,AX152,BD152,BJ152)</x:f>
        <x:v>0</x:v>
      </x:c>
      <x:c r="D152" s="182" t="n">
        <x:f>SUM(I152,O152,U152,AA152,AG152,AM152,AS152,AY152,BE152,BK152)</x:f>
        <x:v>0</x:v>
      </x:c>
      <x:c r="E152" s="182" t="n">
        <x:f>SUM(J152,P152,V152,AB152,AH152,AN152,AT152,AZ152,BF152,BL152)+SUM(L152,R152,X152,AD152,AJ152,AP152,AV152,BB152,BH152,BN152)</x:f>
        <x:v>0</x:v>
      </x:c>
      <x:c r="F152" s="182" t="n">
        <x:f>SUM(M152,S152,Y152,AE152,AK152,AQ152,AW152,BC152,BI152,BO152)</x:f>
        <x:v>0</x:v>
      </x:c>
      <x:c r="G152" s="182" t="n">
        <x:f>MAX(0,Inputs!$B$12-SUM(J152,P152,V152,AB152,AH152,AN152,AT152,AZ152,BF152,BL152))</x:f>
        <x:v>1150</x:v>
      </x:c>
      <x:c r="H152" s="180" t="n">
        <x:f>M151</x:f>
        <x:v>0</x:v>
      </x:c>
      <x:c r="I152" s="180" t="n">
        <x:f>IF(H152&lt;=0,0,H152*IFERROR(INDEX(Inputs!$E$15:$E$24,MATCH(1,Inputs!$L$15:$L$24,0)),0)/12)</x:f>
        <x:v>0</x:v>
      </x:c>
      <x:c r="J152" s="180" t="n">
        <x:f>MIN(H152+I152,IF(H152&gt;0,IFERROR(INDEX(Inputs!$H$15:$H$24,MATCH(1,Inputs!$L$15:$L$24,0)),0),0))</x:f>
        <x:v>0</x:v>
      </x:c>
      <x:c r="K152" s="180" t="n">
        <x:f>MAX(0,H152+I152-J152)</x:f>
        <x:v>0</x:v>
      </x:c>
      <x:c r="L152" s="180" t="n">
        <x:f>MIN(K152,MAX(0,$G152-0))</x:f>
        <x:v>0</x:v>
      </x:c>
      <x:c r="M152" s="180" t="n">
        <x:f>MAX(0,K152-L152)</x:f>
        <x:v>0</x:v>
      </x:c>
      <x:c r="N152" s="180" t="n">
        <x:f>S151</x:f>
        <x:v>0</x:v>
      </x:c>
      <x:c r="O152" s="180" t="n">
        <x:f>IF(N152&lt;=0,0,N152*IFERROR(INDEX(Inputs!$E$15:$E$24,MATCH(2,Inputs!$L$15:$L$24,0)),0)/12)</x:f>
        <x:v>0</x:v>
      </x:c>
      <x:c r="P152" s="180" t="n">
        <x:f>MIN(N152+O152,IF(N152&gt;0,IFERROR(INDEX(Inputs!$H$15:$H$24,MATCH(2,Inputs!$L$15:$L$24,0)),0),0))</x:f>
        <x:v>0</x:v>
      </x:c>
      <x:c r="Q152" s="180" t="n">
        <x:f>MAX(0,N152+O152-P152)</x:f>
        <x:v>0</x:v>
      </x:c>
      <x:c r="R152" s="180" t="n">
        <x:f>MIN(Q152,MAX(0,$G152-SUM(K152)))</x:f>
        <x:v>0</x:v>
      </x:c>
      <x:c r="S152" s="180" t="n">
        <x:f>MAX(0,Q152-R152)</x:f>
        <x:v>0</x:v>
      </x:c>
      <x:c r="T152" s="180" t="n">
        <x:f>Y151</x:f>
        <x:v>0</x:v>
      </x:c>
      <x:c r="U152" s="180" t="n">
        <x:f>IF(T152&lt;=0,0,T152*IFERROR(INDEX(Inputs!$E$15:$E$24,MATCH(3,Inputs!$L$15:$L$24,0)),0)/12)</x:f>
        <x:v>0</x:v>
      </x:c>
      <x:c r="V152" s="180" t="n">
        <x:f>MIN(T152+U152,IF(T152&gt;0,IFERROR(INDEX(Inputs!$H$15:$H$24,MATCH(3,Inputs!$L$15:$L$24,0)),0),0))</x:f>
        <x:v>0</x:v>
      </x:c>
      <x:c r="W152" s="180" t="n">
        <x:f>MAX(0,T152+U152-V152)</x:f>
        <x:v>0</x:v>
      </x:c>
      <x:c r="X152" s="180" t="n">
        <x:f>MIN(W152,MAX(0,$G152-SUM(K152,Q152)))</x:f>
        <x:v>0</x:v>
      </x:c>
      <x:c r="Y152" s="180" t="n">
        <x:f>MAX(0,W152-X152)</x:f>
        <x:v>0</x:v>
      </x:c>
      <x:c r="Z152" s="180" t="n">
        <x:f>AE151</x:f>
        <x:v>0</x:v>
      </x:c>
      <x:c r="AA152" s="180" t="n">
        <x:f>IF(Z152&lt;=0,0,Z152*IFERROR(INDEX(Inputs!$E$15:$E$24,MATCH(4,Inputs!$L$15:$L$24,0)),0)/12)</x:f>
        <x:v>0</x:v>
      </x:c>
      <x:c r="AB152" s="180" t="n">
        <x:f>MIN(Z152+AA152,IF(Z152&gt;0,IFERROR(INDEX(Inputs!$H$15:$H$24,MATCH(4,Inputs!$L$15:$L$24,0)),0),0))</x:f>
        <x:v>0</x:v>
      </x:c>
      <x:c r="AC152" s="180" t="n">
        <x:f>MAX(0,Z152+AA152-AB152)</x:f>
        <x:v>0</x:v>
      </x:c>
      <x:c r="AD152" s="180" t="n">
        <x:f>MIN(AC152,MAX(0,$G152-SUM(K152,Q152,W152)))</x:f>
        <x:v>0</x:v>
      </x:c>
      <x:c r="AE152" s="180" t="n">
        <x:f>MAX(0,AC152-AD152)</x:f>
        <x:v>0</x:v>
      </x:c>
      <x:c r="AF152" s="180" t="n">
        <x:f>AK151</x:f>
        <x:v>0</x:v>
      </x:c>
      <x:c r="AG152" s="180" t="n">
        <x:f>IF(AF152&lt;=0,0,AF152*IFERROR(INDEX(Inputs!$E$15:$E$24,MATCH(5,Inputs!$L$15:$L$24,0)),0)/12)</x:f>
        <x:v>0</x:v>
      </x:c>
      <x:c r="AH152" s="180" t="n">
        <x:f>MIN(AF152+AG152,IF(AF152&gt;0,IFERROR(INDEX(Inputs!$H$15:$H$24,MATCH(5,Inputs!$L$15:$L$24,0)),0),0))</x:f>
        <x:v>0</x:v>
      </x:c>
      <x:c r="AI152" s="180" t="n">
        <x:f>MAX(0,AF152+AG152-AH152)</x:f>
        <x:v>0</x:v>
      </x:c>
      <x:c r="AJ152" s="180" t="n">
        <x:f>MIN(AI152,MAX(0,$G152-SUM(K152,Q152,W152,AC152)))</x:f>
        <x:v>0</x:v>
      </x:c>
      <x:c r="AK152" s="180" t="n">
        <x:f>MAX(0,AI152-AJ152)</x:f>
        <x:v>0</x:v>
      </x:c>
      <x:c r="AL152" s="180" t="n">
        <x:f>AQ151</x:f>
        <x:v>0</x:v>
      </x:c>
      <x:c r="AM152" s="180" t="n">
        <x:f>IF(AL152&lt;=0,0,AL152*IFERROR(INDEX(Inputs!$E$15:$E$24,MATCH(6,Inputs!$L$15:$L$24,0)),0)/12)</x:f>
        <x:v>0</x:v>
      </x:c>
      <x:c r="AN152" s="180" t="n">
        <x:f>MIN(AL152+AM152,IF(AL152&gt;0,IFERROR(INDEX(Inputs!$H$15:$H$24,MATCH(6,Inputs!$L$15:$L$24,0)),0),0))</x:f>
        <x:v>0</x:v>
      </x:c>
      <x:c r="AO152" s="180" t="n">
        <x:f>MAX(0,AL152+AM152-AN152)</x:f>
        <x:v>0</x:v>
      </x:c>
      <x:c r="AP152" s="180" t="n">
        <x:f>MIN(AO152,MAX(0,$G152-SUM(K152,Q152,W152,AC152,AI152)))</x:f>
        <x:v>0</x:v>
      </x:c>
      <x:c r="AQ152" s="180" t="n">
        <x:f>MAX(0,AO152-AP152)</x:f>
        <x:v>0</x:v>
      </x:c>
      <x:c r="AR152" s="180" t="n">
        <x:f>AW151</x:f>
        <x:v>0</x:v>
      </x:c>
      <x:c r="AS152" s="180" t="n">
        <x:f>IF(AR152&lt;=0,0,AR152*IFERROR(INDEX(Inputs!$E$15:$E$24,MATCH(7,Inputs!$L$15:$L$24,0)),0)/12)</x:f>
        <x:v>0</x:v>
      </x:c>
      <x:c r="AT152" s="180" t="n">
        <x:f>MIN(AR152+AS152,IF(AR152&gt;0,IFERROR(INDEX(Inputs!$H$15:$H$24,MATCH(7,Inputs!$L$15:$L$24,0)),0),0))</x:f>
        <x:v>0</x:v>
      </x:c>
      <x:c r="AU152" s="180" t="n">
        <x:f>MAX(0,AR152+AS152-AT152)</x:f>
        <x:v>0</x:v>
      </x:c>
      <x:c r="AV152" s="180" t="n">
        <x:f>MIN(AU152,MAX(0,$G152-SUM(K152,Q152,W152,AC152,AI152,AO152)))</x:f>
        <x:v>0</x:v>
      </x:c>
      <x:c r="AW152" s="180" t="n">
        <x:f>MAX(0,AU152-AV152)</x:f>
        <x:v>0</x:v>
      </x:c>
      <x:c r="AX152" s="180" t="n">
        <x:f>BC151</x:f>
        <x:v>0</x:v>
      </x:c>
      <x:c r="AY152" s="180" t="n">
        <x:f>IF(AX152&lt;=0,0,AX152*IFERROR(INDEX(Inputs!$E$15:$E$24,MATCH(8,Inputs!$L$15:$L$24,0)),0)/12)</x:f>
        <x:v>0</x:v>
      </x:c>
      <x:c r="AZ152" s="180" t="n">
        <x:f>MIN(AX152+AY152,IF(AX152&gt;0,IFERROR(INDEX(Inputs!$H$15:$H$24,MATCH(8,Inputs!$L$15:$L$24,0)),0),0))</x:f>
        <x:v>0</x:v>
      </x:c>
      <x:c r="BA152" s="180" t="n">
        <x:f>MAX(0,AX152+AY152-AZ152)</x:f>
        <x:v>0</x:v>
      </x:c>
      <x:c r="BB152" s="180" t="n">
        <x:f>MIN(BA152,MAX(0,$G152-SUM(K152,Q152,W152,AC152,AI152,AO152,AU152)))</x:f>
        <x:v>0</x:v>
      </x:c>
      <x:c r="BC152" s="180" t="n">
        <x:f>MAX(0,BA152-BB152)</x:f>
        <x:v>0</x:v>
      </x:c>
      <x:c r="BD152" s="180" t="n">
        <x:f>BI151</x:f>
        <x:v>0</x:v>
      </x:c>
      <x:c r="BE152" s="180" t="n">
        <x:f>IF(BD152&lt;=0,0,BD152*IFERROR(INDEX(Inputs!$E$15:$E$24,MATCH(9,Inputs!$L$15:$L$24,0)),0)/12)</x:f>
        <x:v>0</x:v>
      </x:c>
      <x:c r="BF152" s="180" t="n">
        <x:f>MIN(BD152+BE152,IF(BD152&gt;0,IFERROR(INDEX(Inputs!$H$15:$H$24,MATCH(9,Inputs!$L$15:$L$24,0)),0),0))</x:f>
        <x:v>0</x:v>
      </x:c>
      <x:c r="BG152" s="180" t="n">
        <x:f>MAX(0,BD152+BE152-BF152)</x:f>
        <x:v>0</x:v>
      </x:c>
      <x:c r="BH152" s="180" t="n">
        <x:f>MIN(BG152,MAX(0,$G152-SUM(K152,Q152,W152,AC152,AI152,AO152,AU152,BA152)))</x:f>
        <x:v>0</x:v>
      </x:c>
      <x:c r="BI152" s="180" t="n">
        <x:f>MAX(0,BG152-BH152)</x:f>
        <x:v>0</x:v>
      </x:c>
      <x:c r="BJ152" s="180" t="n">
        <x:f>BO151</x:f>
        <x:v>0</x:v>
      </x:c>
      <x:c r="BK152" s="180" t="n">
        <x:f>IF(BJ152&lt;=0,0,BJ152*IFERROR(INDEX(Inputs!$E$15:$E$24,MATCH(10,Inputs!$L$15:$L$24,0)),0)/12)</x:f>
        <x:v>0</x:v>
      </x:c>
      <x:c r="BL152" s="180" t="n">
        <x:f>MIN(BJ152+BK152,IF(BJ152&gt;0,IFERROR(INDEX(Inputs!$H$15:$H$24,MATCH(10,Inputs!$L$15:$L$24,0)),0),0))</x:f>
        <x:v>0</x:v>
      </x:c>
      <x:c r="BM152" s="180" t="n">
        <x:f>MAX(0,BJ152+BK152-BL152)</x:f>
        <x:v>0</x:v>
      </x:c>
      <x:c r="BN152" s="180" t="n">
        <x:f>MIN(BM152,MAX(0,$G152-SUM(K152,Q152,W152,AC152,AI152,AO152,AU152,BA152,BG152)))</x:f>
        <x:v>0</x:v>
      </x:c>
      <x:c r="BO152" s="192" t="n">
        <x:f>MAX(0,BM152-BN152)</x:f>
        <x:v>0</x:v>
      </x:c>
    </x:row>
    <x:row r="153">
      <x:c r="A153" s="191" t="n">
        <x:f>146</x:f>
        <x:v>146</x:v>
      </x:c>
      <x:c r="B153" s="178" t="n">
        <x:f>EDATE(Inputs!$B$4,A153-1)</x:f>
        <x:v>50632</x:v>
      </x:c>
      <x:c r="C153" s="182" t="n">
        <x:f>SUM(H153,N153,T153,Z153,AF153,AL153,AR153,AX153,BD153,BJ153)</x:f>
        <x:v>0</x:v>
      </x:c>
      <x:c r="D153" s="182" t="n">
        <x:f>SUM(I153,O153,U153,AA153,AG153,AM153,AS153,AY153,BE153,BK153)</x:f>
        <x:v>0</x:v>
      </x:c>
      <x:c r="E153" s="182" t="n">
        <x:f>SUM(J153,P153,V153,AB153,AH153,AN153,AT153,AZ153,BF153,BL153)+SUM(L153,R153,X153,AD153,AJ153,AP153,AV153,BB153,BH153,BN153)</x:f>
        <x:v>0</x:v>
      </x:c>
      <x:c r="F153" s="182" t="n">
        <x:f>SUM(M153,S153,Y153,AE153,AK153,AQ153,AW153,BC153,BI153,BO153)</x:f>
        <x:v>0</x:v>
      </x:c>
      <x:c r="G153" s="182" t="n">
        <x:f>MAX(0,Inputs!$B$12-SUM(J153,P153,V153,AB153,AH153,AN153,AT153,AZ153,BF153,BL153))</x:f>
        <x:v>1150</x:v>
      </x:c>
      <x:c r="H153" s="180" t="n">
        <x:f>M152</x:f>
        <x:v>0</x:v>
      </x:c>
      <x:c r="I153" s="180" t="n">
        <x:f>IF(H153&lt;=0,0,H153*IFERROR(INDEX(Inputs!$E$15:$E$24,MATCH(1,Inputs!$L$15:$L$24,0)),0)/12)</x:f>
        <x:v>0</x:v>
      </x:c>
      <x:c r="J153" s="180" t="n">
        <x:f>MIN(H153+I153,IF(H153&gt;0,IFERROR(INDEX(Inputs!$H$15:$H$24,MATCH(1,Inputs!$L$15:$L$24,0)),0),0))</x:f>
        <x:v>0</x:v>
      </x:c>
      <x:c r="K153" s="180" t="n">
        <x:f>MAX(0,H153+I153-J153)</x:f>
        <x:v>0</x:v>
      </x:c>
      <x:c r="L153" s="180" t="n">
        <x:f>MIN(K153,MAX(0,$G153-0))</x:f>
        <x:v>0</x:v>
      </x:c>
      <x:c r="M153" s="180" t="n">
        <x:f>MAX(0,K153-L153)</x:f>
        <x:v>0</x:v>
      </x:c>
      <x:c r="N153" s="180" t="n">
        <x:f>S152</x:f>
        <x:v>0</x:v>
      </x:c>
      <x:c r="O153" s="180" t="n">
        <x:f>IF(N153&lt;=0,0,N153*IFERROR(INDEX(Inputs!$E$15:$E$24,MATCH(2,Inputs!$L$15:$L$24,0)),0)/12)</x:f>
        <x:v>0</x:v>
      </x:c>
      <x:c r="P153" s="180" t="n">
        <x:f>MIN(N153+O153,IF(N153&gt;0,IFERROR(INDEX(Inputs!$H$15:$H$24,MATCH(2,Inputs!$L$15:$L$24,0)),0),0))</x:f>
        <x:v>0</x:v>
      </x:c>
      <x:c r="Q153" s="180" t="n">
        <x:f>MAX(0,N153+O153-P153)</x:f>
        <x:v>0</x:v>
      </x:c>
      <x:c r="R153" s="180" t="n">
        <x:f>MIN(Q153,MAX(0,$G153-SUM(K153)))</x:f>
        <x:v>0</x:v>
      </x:c>
      <x:c r="S153" s="180" t="n">
        <x:f>MAX(0,Q153-R153)</x:f>
        <x:v>0</x:v>
      </x:c>
      <x:c r="T153" s="180" t="n">
        <x:f>Y152</x:f>
        <x:v>0</x:v>
      </x:c>
      <x:c r="U153" s="180" t="n">
        <x:f>IF(T153&lt;=0,0,T153*IFERROR(INDEX(Inputs!$E$15:$E$24,MATCH(3,Inputs!$L$15:$L$24,0)),0)/12)</x:f>
        <x:v>0</x:v>
      </x:c>
      <x:c r="V153" s="180" t="n">
        <x:f>MIN(T153+U153,IF(T153&gt;0,IFERROR(INDEX(Inputs!$H$15:$H$24,MATCH(3,Inputs!$L$15:$L$24,0)),0),0))</x:f>
        <x:v>0</x:v>
      </x:c>
      <x:c r="W153" s="180" t="n">
        <x:f>MAX(0,T153+U153-V153)</x:f>
        <x:v>0</x:v>
      </x:c>
      <x:c r="X153" s="180" t="n">
        <x:f>MIN(W153,MAX(0,$G153-SUM(K153,Q153)))</x:f>
        <x:v>0</x:v>
      </x:c>
      <x:c r="Y153" s="180" t="n">
        <x:f>MAX(0,W153-X153)</x:f>
        <x:v>0</x:v>
      </x:c>
      <x:c r="Z153" s="180" t="n">
        <x:f>AE152</x:f>
        <x:v>0</x:v>
      </x:c>
      <x:c r="AA153" s="180" t="n">
        <x:f>IF(Z153&lt;=0,0,Z153*IFERROR(INDEX(Inputs!$E$15:$E$24,MATCH(4,Inputs!$L$15:$L$24,0)),0)/12)</x:f>
        <x:v>0</x:v>
      </x:c>
      <x:c r="AB153" s="180" t="n">
        <x:f>MIN(Z153+AA153,IF(Z153&gt;0,IFERROR(INDEX(Inputs!$H$15:$H$24,MATCH(4,Inputs!$L$15:$L$24,0)),0),0))</x:f>
        <x:v>0</x:v>
      </x:c>
      <x:c r="AC153" s="180" t="n">
        <x:f>MAX(0,Z153+AA153-AB153)</x:f>
        <x:v>0</x:v>
      </x:c>
      <x:c r="AD153" s="180" t="n">
        <x:f>MIN(AC153,MAX(0,$G153-SUM(K153,Q153,W153)))</x:f>
        <x:v>0</x:v>
      </x:c>
      <x:c r="AE153" s="180" t="n">
        <x:f>MAX(0,AC153-AD153)</x:f>
        <x:v>0</x:v>
      </x:c>
      <x:c r="AF153" s="180" t="n">
        <x:f>AK152</x:f>
        <x:v>0</x:v>
      </x:c>
      <x:c r="AG153" s="180" t="n">
        <x:f>IF(AF153&lt;=0,0,AF153*IFERROR(INDEX(Inputs!$E$15:$E$24,MATCH(5,Inputs!$L$15:$L$24,0)),0)/12)</x:f>
        <x:v>0</x:v>
      </x:c>
      <x:c r="AH153" s="180" t="n">
        <x:f>MIN(AF153+AG153,IF(AF153&gt;0,IFERROR(INDEX(Inputs!$H$15:$H$24,MATCH(5,Inputs!$L$15:$L$24,0)),0),0))</x:f>
        <x:v>0</x:v>
      </x:c>
      <x:c r="AI153" s="180" t="n">
        <x:f>MAX(0,AF153+AG153-AH153)</x:f>
        <x:v>0</x:v>
      </x:c>
      <x:c r="AJ153" s="180" t="n">
        <x:f>MIN(AI153,MAX(0,$G153-SUM(K153,Q153,W153,AC153)))</x:f>
        <x:v>0</x:v>
      </x:c>
      <x:c r="AK153" s="180" t="n">
        <x:f>MAX(0,AI153-AJ153)</x:f>
        <x:v>0</x:v>
      </x:c>
      <x:c r="AL153" s="180" t="n">
        <x:f>AQ152</x:f>
        <x:v>0</x:v>
      </x:c>
      <x:c r="AM153" s="180" t="n">
        <x:f>IF(AL153&lt;=0,0,AL153*IFERROR(INDEX(Inputs!$E$15:$E$24,MATCH(6,Inputs!$L$15:$L$24,0)),0)/12)</x:f>
        <x:v>0</x:v>
      </x:c>
      <x:c r="AN153" s="180" t="n">
        <x:f>MIN(AL153+AM153,IF(AL153&gt;0,IFERROR(INDEX(Inputs!$H$15:$H$24,MATCH(6,Inputs!$L$15:$L$24,0)),0),0))</x:f>
        <x:v>0</x:v>
      </x:c>
      <x:c r="AO153" s="180" t="n">
        <x:f>MAX(0,AL153+AM153-AN153)</x:f>
        <x:v>0</x:v>
      </x:c>
      <x:c r="AP153" s="180" t="n">
        <x:f>MIN(AO153,MAX(0,$G153-SUM(K153,Q153,W153,AC153,AI153)))</x:f>
        <x:v>0</x:v>
      </x:c>
      <x:c r="AQ153" s="180" t="n">
        <x:f>MAX(0,AO153-AP153)</x:f>
        <x:v>0</x:v>
      </x:c>
      <x:c r="AR153" s="180" t="n">
        <x:f>AW152</x:f>
        <x:v>0</x:v>
      </x:c>
      <x:c r="AS153" s="180" t="n">
        <x:f>IF(AR153&lt;=0,0,AR153*IFERROR(INDEX(Inputs!$E$15:$E$24,MATCH(7,Inputs!$L$15:$L$24,0)),0)/12)</x:f>
        <x:v>0</x:v>
      </x:c>
      <x:c r="AT153" s="180" t="n">
        <x:f>MIN(AR153+AS153,IF(AR153&gt;0,IFERROR(INDEX(Inputs!$H$15:$H$24,MATCH(7,Inputs!$L$15:$L$24,0)),0),0))</x:f>
        <x:v>0</x:v>
      </x:c>
      <x:c r="AU153" s="180" t="n">
        <x:f>MAX(0,AR153+AS153-AT153)</x:f>
        <x:v>0</x:v>
      </x:c>
      <x:c r="AV153" s="180" t="n">
        <x:f>MIN(AU153,MAX(0,$G153-SUM(K153,Q153,W153,AC153,AI153,AO153)))</x:f>
        <x:v>0</x:v>
      </x:c>
      <x:c r="AW153" s="180" t="n">
        <x:f>MAX(0,AU153-AV153)</x:f>
        <x:v>0</x:v>
      </x:c>
      <x:c r="AX153" s="180" t="n">
        <x:f>BC152</x:f>
        <x:v>0</x:v>
      </x:c>
      <x:c r="AY153" s="180" t="n">
        <x:f>IF(AX153&lt;=0,0,AX153*IFERROR(INDEX(Inputs!$E$15:$E$24,MATCH(8,Inputs!$L$15:$L$24,0)),0)/12)</x:f>
        <x:v>0</x:v>
      </x:c>
      <x:c r="AZ153" s="180" t="n">
        <x:f>MIN(AX153+AY153,IF(AX153&gt;0,IFERROR(INDEX(Inputs!$H$15:$H$24,MATCH(8,Inputs!$L$15:$L$24,0)),0),0))</x:f>
        <x:v>0</x:v>
      </x:c>
      <x:c r="BA153" s="180" t="n">
        <x:f>MAX(0,AX153+AY153-AZ153)</x:f>
        <x:v>0</x:v>
      </x:c>
      <x:c r="BB153" s="180" t="n">
        <x:f>MIN(BA153,MAX(0,$G153-SUM(K153,Q153,W153,AC153,AI153,AO153,AU153)))</x:f>
        <x:v>0</x:v>
      </x:c>
      <x:c r="BC153" s="180" t="n">
        <x:f>MAX(0,BA153-BB153)</x:f>
        <x:v>0</x:v>
      </x:c>
      <x:c r="BD153" s="180" t="n">
        <x:f>BI152</x:f>
        <x:v>0</x:v>
      </x:c>
      <x:c r="BE153" s="180" t="n">
        <x:f>IF(BD153&lt;=0,0,BD153*IFERROR(INDEX(Inputs!$E$15:$E$24,MATCH(9,Inputs!$L$15:$L$24,0)),0)/12)</x:f>
        <x:v>0</x:v>
      </x:c>
      <x:c r="BF153" s="180" t="n">
        <x:f>MIN(BD153+BE153,IF(BD153&gt;0,IFERROR(INDEX(Inputs!$H$15:$H$24,MATCH(9,Inputs!$L$15:$L$24,0)),0),0))</x:f>
        <x:v>0</x:v>
      </x:c>
      <x:c r="BG153" s="180" t="n">
        <x:f>MAX(0,BD153+BE153-BF153)</x:f>
        <x:v>0</x:v>
      </x:c>
      <x:c r="BH153" s="180" t="n">
        <x:f>MIN(BG153,MAX(0,$G153-SUM(K153,Q153,W153,AC153,AI153,AO153,AU153,BA153)))</x:f>
        <x:v>0</x:v>
      </x:c>
      <x:c r="BI153" s="180" t="n">
        <x:f>MAX(0,BG153-BH153)</x:f>
        <x:v>0</x:v>
      </x:c>
      <x:c r="BJ153" s="180" t="n">
        <x:f>BO152</x:f>
        <x:v>0</x:v>
      </x:c>
      <x:c r="BK153" s="180" t="n">
        <x:f>IF(BJ153&lt;=0,0,BJ153*IFERROR(INDEX(Inputs!$E$15:$E$24,MATCH(10,Inputs!$L$15:$L$24,0)),0)/12)</x:f>
        <x:v>0</x:v>
      </x:c>
      <x:c r="BL153" s="180" t="n">
        <x:f>MIN(BJ153+BK153,IF(BJ153&gt;0,IFERROR(INDEX(Inputs!$H$15:$H$24,MATCH(10,Inputs!$L$15:$L$24,0)),0),0))</x:f>
        <x:v>0</x:v>
      </x:c>
      <x:c r="BM153" s="180" t="n">
        <x:f>MAX(0,BJ153+BK153-BL153)</x:f>
        <x:v>0</x:v>
      </x:c>
      <x:c r="BN153" s="180" t="n">
        <x:f>MIN(BM153,MAX(0,$G153-SUM(K153,Q153,W153,AC153,AI153,AO153,AU153,BA153,BG153)))</x:f>
        <x:v>0</x:v>
      </x:c>
      <x:c r="BO153" s="192" t="n">
        <x:f>MAX(0,BM153-BN153)</x:f>
        <x:v>0</x:v>
      </x:c>
    </x:row>
    <x:row r="154">
      <x:c r="A154" s="191" t="n">
        <x:f>147</x:f>
        <x:v>147</x:v>
      </x:c>
      <x:c r="B154" s="178" t="n">
        <x:f>EDATE(Inputs!$B$4,A154-1)</x:f>
        <x:v>50663</x:v>
      </x:c>
      <x:c r="C154" s="182" t="n">
        <x:f>SUM(H154,N154,T154,Z154,AF154,AL154,AR154,AX154,BD154,BJ154)</x:f>
        <x:v>0</x:v>
      </x:c>
      <x:c r="D154" s="182" t="n">
        <x:f>SUM(I154,O154,U154,AA154,AG154,AM154,AS154,AY154,BE154,BK154)</x:f>
        <x:v>0</x:v>
      </x:c>
      <x:c r="E154" s="182" t="n">
        <x:f>SUM(J154,P154,V154,AB154,AH154,AN154,AT154,AZ154,BF154,BL154)+SUM(L154,R154,X154,AD154,AJ154,AP154,AV154,BB154,BH154,BN154)</x:f>
        <x:v>0</x:v>
      </x:c>
      <x:c r="F154" s="182" t="n">
        <x:f>SUM(M154,S154,Y154,AE154,AK154,AQ154,AW154,BC154,BI154,BO154)</x:f>
        <x:v>0</x:v>
      </x:c>
      <x:c r="G154" s="182" t="n">
        <x:f>MAX(0,Inputs!$B$12-SUM(J154,P154,V154,AB154,AH154,AN154,AT154,AZ154,BF154,BL154))</x:f>
        <x:v>1150</x:v>
      </x:c>
      <x:c r="H154" s="180" t="n">
        <x:f>M153</x:f>
        <x:v>0</x:v>
      </x:c>
      <x:c r="I154" s="180" t="n">
        <x:f>IF(H154&lt;=0,0,H154*IFERROR(INDEX(Inputs!$E$15:$E$24,MATCH(1,Inputs!$L$15:$L$24,0)),0)/12)</x:f>
        <x:v>0</x:v>
      </x:c>
      <x:c r="J154" s="180" t="n">
        <x:f>MIN(H154+I154,IF(H154&gt;0,IFERROR(INDEX(Inputs!$H$15:$H$24,MATCH(1,Inputs!$L$15:$L$24,0)),0),0))</x:f>
        <x:v>0</x:v>
      </x:c>
      <x:c r="K154" s="180" t="n">
        <x:f>MAX(0,H154+I154-J154)</x:f>
        <x:v>0</x:v>
      </x:c>
      <x:c r="L154" s="180" t="n">
        <x:f>MIN(K154,MAX(0,$G154-0))</x:f>
        <x:v>0</x:v>
      </x:c>
      <x:c r="M154" s="180" t="n">
        <x:f>MAX(0,K154-L154)</x:f>
        <x:v>0</x:v>
      </x:c>
      <x:c r="N154" s="180" t="n">
        <x:f>S153</x:f>
        <x:v>0</x:v>
      </x:c>
      <x:c r="O154" s="180" t="n">
        <x:f>IF(N154&lt;=0,0,N154*IFERROR(INDEX(Inputs!$E$15:$E$24,MATCH(2,Inputs!$L$15:$L$24,0)),0)/12)</x:f>
        <x:v>0</x:v>
      </x:c>
      <x:c r="P154" s="180" t="n">
        <x:f>MIN(N154+O154,IF(N154&gt;0,IFERROR(INDEX(Inputs!$H$15:$H$24,MATCH(2,Inputs!$L$15:$L$24,0)),0),0))</x:f>
        <x:v>0</x:v>
      </x:c>
      <x:c r="Q154" s="180" t="n">
        <x:f>MAX(0,N154+O154-P154)</x:f>
        <x:v>0</x:v>
      </x:c>
      <x:c r="R154" s="180" t="n">
        <x:f>MIN(Q154,MAX(0,$G154-SUM(K154)))</x:f>
        <x:v>0</x:v>
      </x:c>
      <x:c r="S154" s="180" t="n">
        <x:f>MAX(0,Q154-R154)</x:f>
        <x:v>0</x:v>
      </x:c>
      <x:c r="T154" s="180" t="n">
        <x:f>Y153</x:f>
        <x:v>0</x:v>
      </x:c>
      <x:c r="U154" s="180" t="n">
        <x:f>IF(T154&lt;=0,0,T154*IFERROR(INDEX(Inputs!$E$15:$E$24,MATCH(3,Inputs!$L$15:$L$24,0)),0)/12)</x:f>
        <x:v>0</x:v>
      </x:c>
      <x:c r="V154" s="180" t="n">
        <x:f>MIN(T154+U154,IF(T154&gt;0,IFERROR(INDEX(Inputs!$H$15:$H$24,MATCH(3,Inputs!$L$15:$L$24,0)),0),0))</x:f>
        <x:v>0</x:v>
      </x:c>
      <x:c r="W154" s="180" t="n">
        <x:f>MAX(0,T154+U154-V154)</x:f>
        <x:v>0</x:v>
      </x:c>
      <x:c r="X154" s="180" t="n">
        <x:f>MIN(W154,MAX(0,$G154-SUM(K154,Q154)))</x:f>
        <x:v>0</x:v>
      </x:c>
      <x:c r="Y154" s="180" t="n">
        <x:f>MAX(0,W154-X154)</x:f>
        <x:v>0</x:v>
      </x:c>
      <x:c r="Z154" s="180" t="n">
        <x:f>AE153</x:f>
        <x:v>0</x:v>
      </x:c>
      <x:c r="AA154" s="180" t="n">
        <x:f>IF(Z154&lt;=0,0,Z154*IFERROR(INDEX(Inputs!$E$15:$E$24,MATCH(4,Inputs!$L$15:$L$24,0)),0)/12)</x:f>
        <x:v>0</x:v>
      </x:c>
      <x:c r="AB154" s="180" t="n">
        <x:f>MIN(Z154+AA154,IF(Z154&gt;0,IFERROR(INDEX(Inputs!$H$15:$H$24,MATCH(4,Inputs!$L$15:$L$24,0)),0),0))</x:f>
        <x:v>0</x:v>
      </x:c>
      <x:c r="AC154" s="180" t="n">
        <x:f>MAX(0,Z154+AA154-AB154)</x:f>
        <x:v>0</x:v>
      </x:c>
      <x:c r="AD154" s="180" t="n">
        <x:f>MIN(AC154,MAX(0,$G154-SUM(K154,Q154,W154)))</x:f>
        <x:v>0</x:v>
      </x:c>
      <x:c r="AE154" s="180" t="n">
        <x:f>MAX(0,AC154-AD154)</x:f>
        <x:v>0</x:v>
      </x:c>
      <x:c r="AF154" s="180" t="n">
        <x:f>AK153</x:f>
        <x:v>0</x:v>
      </x:c>
      <x:c r="AG154" s="180" t="n">
        <x:f>IF(AF154&lt;=0,0,AF154*IFERROR(INDEX(Inputs!$E$15:$E$24,MATCH(5,Inputs!$L$15:$L$24,0)),0)/12)</x:f>
        <x:v>0</x:v>
      </x:c>
      <x:c r="AH154" s="180" t="n">
        <x:f>MIN(AF154+AG154,IF(AF154&gt;0,IFERROR(INDEX(Inputs!$H$15:$H$24,MATCH(5,Inputs!$L$15:$L$24,0)),0),0))</x:f>
        <x:v>0</x:v>
      </x:c>
      <x:c r="AI154" s="180" t="n">
        <x:f>MAX(0,AF154+AG154-AH154)</x:f>
        <x:v>0</x:v>
      </x:c>
      <x:c r="AJ154" s="180" t="n">
        <x:f>MIN(AI154,MAX(0,$G154-SUM(K154,Q154,W154,AC154)))</x:f>
        <x:v>0</x:v>
      </x:c>
      <x:c r="AK154" s="180" t="n">
        <x:f>MAX(0,AI154-AJ154)</x:f>
        <x:v>0</x:v>
      </x:c>
      <x:c r="AL154" s="180" t="n">
        <x:f>AQ153</x:f>
        <x:v>0</x:v>
      </x:c>
      <x:c r="AM154" s="180" t="n">
        <x:f>IF(AL154&lt;=0,0,AL154*IFERROR(INDEX(Inputs!$E$15:$E$24,MATCH(6,Inputs!$L$15:$L$24,0)),0)/12)</x:f>
        <x:v>0</x:v>
      </x:c>
      <x:c r="AN154" s="180" t="n">
        <x:f>MIN(AL154+AM154,IF(AL154&gt;0,IFERROR(INDEX(Inputs!$H$15:$H$24,MATCH(6,Inputs!$L$15:$L$24,0)),0),0))</x:f>
        <x:v>0</x:v>
      </x:c>
      <x:c r="AO154" s="180" t="n">
        <x:f>MAX(0,AL154+AM154-AN154)</x:f>
        <x:v>0</x:v>
      </x:c>
      <x:c r="AP154" s="180" t="n">
        <x:f>MIN(AO154,MAX(0,$G154-SUM(K154,Q154,W154,AC154,AI154)))</x:f>
        <x:v>0</x:v>
      </x:c>
      <x:c r="AQ154" s="180" t="n">
        <x:f>MAX(0,AO154-AP154)</x:f>
        <x:v>0</x:v>
      </x:c>
      <x:c r="AR154" s="180" t="n">
        <x:f>AW153</x:f>
        <x:v>0</x:v>
      </x:c>
      <x:c r="AS154" s="180" t="n">
        <x:f>IF(AR154&lt;=0,0,AR154*IFERROR(INDEX(Inputs!$E$15:$E$24,MATCH(7,Inputs!$L$15:$L$24,0)),0)/12)</x:f>
        <x:v>0</x:v>
      </x:c>
      <x:c r="AT154" s="180" t="n">
        <x:f>MIN(AR154+AS154,IF(AR154&gt;0,IFERROR(INDEX(Inputs!$H$15:$H$24,MATCH(7,Inputs!$L$15:$L$24,0)),0),0))</x:f>
        <x:v>0</x:v>
      </x:c>
      <x:c r="AU154" s="180" t="n">
        <x:f>MAX(0,AR154+AS154-AT154)</x:f>
        <x:v>0</x:v>
      </x:c>
      <x:c r="AV154" s="180" t="n">
        <x:f>MIN(AU154,MAX(0,$G154-SUM(K154,Q154,W154,AC154,AI154,AO154)))</x:f>
        <x:v>0</x:v>
      </x:c>
      <x:c r="AW154" s="180" t="n">
        <x:f>MAX(0,AU154-AV154)</x:f>
        <x:v>0</x:v>
      </x:c>
      <x:c r="AX154" s="180" t="n">
        <x:f>BC153</x:f>
        <x:v>0</x:v>
      </x:c>
      <x:c r="AY154" s="180" t="n">
        <x:f>IF(AX154&lt;=0,0,AX154*IFERROR(INDEX(Inputs!$E$15:$E$24,MATCH(8,Inputs!$L$15:$L$24,0)),0)/12)</x:f>
        <x:v>0</x:v>
      </x:c>
      <x:c r="AZ154" s="180" t="n">
        <x:f>MIN(AX154+AY154,IF(AX154&gt;0,IFERROR(INDEX(Inputs!$H$15:$H$24,MATCH(8,Inputs!$L$15:$L$24,0)),0),0))</x:f>
        <x:v>0</x:v>
      </x:c>
      <x:c r="BA154" s="180" t="n">
        <x:f>MAX(0,AX154+AY154-AZ154)</x:f>
        <x:v>0</x:v>
      </x:c>
      <x:c r="BB154" s="180" t="n">
        <x:f>MIN(BA154,MAX(0,$G154-SUM(K154,Q154,W154,AC154,AI154,AO154,AU154)))</x:f>
        <x:v>0</x:v>
      </x:c>
      <x:c r="BC154" s="180" t="n">
        <x:f>MAX(0,BA154-BB154)</x:f>
        <x:v>0</x:v>
      </x:c>
      <x:c r="BD154" s="180" t="n">
        <x:f>BI153</x:f>
        <x:v>0</x:v>
      </x:c>
      <x:c r="BE154" s="180" t="n">
        <x:f>IF(BD154&lt;=0,0,BD154*IFERROR(INDEX(Inputs!$E$15:$E$24,MATCH(9,Inputs!$L$15:$L$24,0)),0)/12)</x:f>
        <x:v>0</x:v>
      </x:c>
      <x:c r="BF154" s="180" t="n">
        <x:f>MIN(BD154+BE154,IF(BD154&gt;0,IFERROR(INDEX(Inputs!$H$15:$H$24,MATCH(9,Inputs!$L$15:$L$24,0)),0),0))</x:f>
        <x:v>0</x:v>
      </x:c>
      <x:c r="BG154" s="180" t="n">
        <x:f>MAX(0,BD154+BE154-BF154)</x:f>
        <x:v>0</x:v>
      </x:c>
      <x:c r="BH154" s="180" t="n">
        <x:f>MIN(BG154,MAX(0,$G154-SUM(K154,Q154,W154,AC154,AI154,AO154,AU154,BA154)))</x:f>
        <x:v>0</x:v>
      </x:c>
      <x:c r="BI154" s="180" t="n">
        <x:f>MAX(0,BG154-BH154)</x:f>
        <x:v>0</x:v>
      </x:c>
      <x:c r="BJ154" s="180" t="n">
        <x:f>BO153</x:f>
        <x:v>0</x:v>
      </x:c>
      <x:c r="BK154" s="180" t="n">
        <x:f>IF(BJ154&lt;=0,0,BJ154*IFERROR(INDEX(Inputs!$E$15:$E$24,MATCH(10,Inputs!$L$15:$L$24,0)),0)/12)</x:f>
        <x:v>0</x:v>
      </x:c>
      <x:c r="BL154" s="180" t="n">
        <x:f>MIN(BJ154+BK154,IF(BJ154&gt;0,IFERROR(INDEX(Inputs!$H$15:$H$24,MATCH(10,Inputs!$L$15:$L$24,0)),0),0))</x:f>
        <x:v>0</x:v>
      </x:c>
      <x:c r="BM154" s="180" t="n">
        <x:f>MAX(0,BJ154+BK154-BL154)</x:f>
        <x:v>0</x:v>
      </x:c>
      <x:c r="BN154" s="180" t="n">
        <x:f>MIN(BM154,MAX(0,$G154-SUM(K154,Q154,W154,AC154,AI154,AO154,AU154,BA154,BG154)))</x:f>
        <x:v>0</x:v>
      </x:c>
      <x:c r="BO154" s="192" t="n">
        <x:f>MAX(0,BM154-BN154)</x:f>
        <x:v>0</x:v>
      </x:c>
    </x:row>
    <x:row r="155">
      <x:c r="A155" s="191" t="n">
        <x:f>148</x:f>
        <x:v>148</x:v>
      </x:c>
      <x:c r="B155" s="178" t="n">
        <x:f>EDATE(Inputs!$B$4,A155-1)</x:f>
        <x:v>50693</x:v>
      </x:c>
      <x:c r="C155" s="182" t="n">
        <x:f>SUM(H155,N155,T155,Z155,AF155,AL155,AR155,AX155,BD155,BJ155)</x:f>
        <x:v>0</x:v>
      </x:c>
      <x:c r="D155" s="182" t="n">
        <x:f>SUM(I155,O155,U155,AA155,AG155,AM155,AS155,AY155,BE155,BK155)</x:f>
        <x:v>0</x:v>
      </x:c>
      <x:c r="E155" s="182" t="n">
        <x:f>SUM(J155,P155,V155,AB155,AH155,AN155,AT155,AZ155,BF155,BL155)+SUM(L155,R155,X155,AD155,AJ155,AP155,AV155,BB155,BH155,BN155)</x:f>
        <x:v>0</x:v>
      </x:c>
      <x:c r="F155" s="182" t="n">
        <x:f>SUM(M155,S155,Y155,AE155,AK155,AQ155,AW155,BC155,BI155,BO155)</x:f>
        <x:v>0</x:v>
      </x:c>
      <x:c r="G155" s="182" t="n">
        <x:f>MAX(0,Inputs!$B$12-SUM(J155,P155,V155,AB155,AH155,AN155,AT155,AZ155,BF155,BL155))</x:f>
        <x:v>1150</x:v>
      </x:c>
      <x:c r="H155" s="180" t="n">
        <x:f>M154</x:f>
        <x:v>0</x:v>
      </x:c>
      <x:c r="I155" s="180" t="n">
        <x:f>IF(H155&lt;=0,0,H155*IFERROR(INDEX(Inputs!$E$15:$E$24,MATCH(1,Inputs!$L$15:$L$24,0)),0)/12)</x:f>
        <x:v>0</x:v>
      </x:c>
      <x:c r="J155" s="180" t="n">
        <x:f>MIN(H155+I155,IF(H155&gt;0,IFERROR(INDEX(Inputs!$H$15:$H$24,MATCH(1,Inputs!$L$15:$L$24,0)),0),0))</x:f>
        <x:v>0</x:v>
      </x:c>
      <x:c r="K155" s="180" t="n">
        <x:f>MAX(0,H155+I155-J155)</x:f>
        <x:v>0</x:v>
      </x:c>
      <x:c r="L155" s="180" t="n">
        <x:f>MIN(K155,MAX(0,$G155-0))</x:f>
        <x:v>0</x:v>
      </x:c>
      <x:c r="M155" s="180" t="n">
        <x:f>MAX(0,K155-L155)</x:f>
        <x:v>0</x:v>
      </x:c>
      <x:c r="N155" s="180" t="n">
        <x:f>S154</x:f>
        <x:v>0</x:v>
      </x:c>
      <x:c r="O155" s="180" t="n">
        <x:f>IF(N155&lt;=0,0,N155*IFERROR(INDEX(Inputs!$E$15:$E$24,MATCH(2,Inputs!$L$15:$L$24,0)),0)/12)</x:f>
        <x:v>0</x:v>
      </x:c>
      <x:c r="P155" s="180" t="n">
        <x:f>MIN(N155+O155,IF(N155&gt;0,IFERROR(INDEX(Inputs!$H$15:$H$24,MATCH(2,Inputs!$L$15:$L$24,0)),0),0))</x:f>
        <x:v>0</x:v>
      </x:c>
      <x:c r="Q155" s="180" t="n">
        <x:f>MAX(0,N155+O155-P155)</x:f>
        <x:v>0</x:v>
      </x:c>
      <x:c r="R155" s="180" t="n">
        <x:f>MIN(Q155,MAX(0,$G155-SUM(K155)))</x:f>
        <x:v>0</x:v>
      </x:c>
      <x:c r="S155" s="180" t="n">
        <x:f>MAX(0,Q155-R155)</x:f>
        <x:v>0</x:v>
      </x:c>
      <x:c r="T155" s="180" t="n">
        <x:f>Y154</x:f>
        <x:v>0</x:v>
      </x:c>
      <x:c r="U155" s="180" t="n">
        <x:f>IF(T155&lt;=0,0,T155*IFERROR(INDEX(Inputs!$E$15:$E$24,MATCH(3,Inputs!$L$15:$L$24,0)),0)/12)</x:f>
        <x:v>0</x:v>
      </x:c>
      <x:c r="V155" s="180" t="n">
        <x:f>MIN(T155+U155,IF(T155&gt;0,IFERROR(INDEX(Inputs!$H$15:$H$24,MATCH(3,Inputs!$L$15:$L$24,0)),0),0))</x:f>
        <x:v>0</x:v>
      </x:c>
      <x:c r="W155" s="180" t="n">
        <x:f>MAX(0,T155+U155-V155)</x:f>
        <x:v>0</x:v>
      </x:c>
      <x:c r="X155" s="180" t="n">
        <x:f>MIN(W155,MAX(0,$G155-SUM(K155,Q155)))</x:f>
        <x:v>0</x:v>
      </x:c>
      <x:c r="Y155" s="180" t="n">
        <x:f>MAX(0,W155-X155)</x:f>
        <x:v>0</x:v>
      </x:c>
      <x:c r="Z155" s="180" t="n">
        <x:f>AE154</x:f>
        <x:v>0</x:v>
      </x:c>
      <x:c r="AA155" s="180" t="n">
        <x:f>IF(Z155&lt;=0,0,Z155*IFERROR(INDEX(Inputs!$E$15:$E$24,MATCH(4,Inputs!$L$15:$L$24,0)),0)/12)</x:f>
        <x:v>0</x:v>
      </x:c>
      <x:c r="AB155" s="180" t="n">
        <x:f>MIN(Z155+AA155,IF(Z155&gt;0,IFERROR(INDEX(Inputs!$H$15:$H$24,MATCH(4,Inputs!$L$15:$L$24,0)),0),0))</x:f>
        <x:v>0</x:v>
      </x:c>
      <x:c r="AC155" s="180" t="n">
        <x:f>MAX(0,Z155+AA155-AB155)</x:f>
        <x:v>0</x:v>
      </x:c>
      <x:c r="AD155" s="180" t="n">
        <x:f>MIN(AC155,MAX(0,$G155-SUM(K155,Q155,W155)))</x:f>
        <x:v>0</x:v>
      </x:c>
      <x:c r="AE155" s="180" t="n">
        <x:f>MAX(0,AC155-AD155)</x:f>
        <x:v>0</x:v>
      </x:c>
      <x:c r="AF155" s="180" t="n">
        <x:f>AK154</x:f>
        <x:v>0</x:v>
      </x:c>
      <x:c r="AG155" s="180" t="n">
        <x:f>IF(AF155&lt;=0,0,AF155*IFERROR(INDEX(Inputs!$E$15:$E$24,MATCH(5,Inputs!$L$15:$L$24,0)),0)/12)</x:f>
        <x:v>0</x:v>
      </x:c>
      <x:c r="AH155" s="180" t="n">
        <x:f>MIN(AF155+AG155,IF(AF155&gt;0,IFERROR(INDEX(Inputs!$H$15:$H$24,MATCH(5,Inputs!$L$15:$L$24,0)),0),0))</x:f>
        <x:v>0</x:v>
      </x:c>
      <x:c r="AI155" s="180" t="n">
        <x:f>MAX(0,AF155+AG155-AH155)</x:f>
        <x:v>0</x:v>
      </x:c>
      <x:c r="AJ155" s="180" t="n">
        <x:f>MIN(AI155,MAX(0,$G155-SUM(K155,Q155,W155,AC155)))</x:f>
        <x:v>0</x:v>
      </x:c>
      <x:c r="AK155" s="180" t="n">
        <x:f>MAX(0,AI155-AJ155)</x:f>
        <x:v>0</x:v>
      </x:c>
      <x:c r="AL155" s="180" t="n">
        <x:f>AQ154</x:f>
        <x:v>0</x:v>
      </x:c>
      <x:c r="AM155" s="180" t="n">
        <x:f>IF(AL155&lt;=0,0,AL155*IFERROR(INDEX(Inputs!$E$15:$E$24,MATCH(6,Inputs!$L$15:$L$24,0)),0)/12)</x:f>
        <x:v>0</x:v>
      </x:c>
      <x:c r="AN155" s="180" t="n">
        <x:f>MIN(AL155+AM155,IF(AL155&gt;0,IFERROR(INDEX(Inputs!$H$15:$H$24,MATCH(6,Inputs!$L$15:$L$24,0)),0),0))</x:f>
        <x:v>0</x:v>
      </x:c>
      <x:c r="AO155" s="180" t="n">
        <x:f>MAX(0,AL155+AM155-AN155)</x:f>
        <x:v>0</x:v>
      </x:c>
      <x:c r="AP155" s="180" t="n">
        <x:f>MIN(AO155,MAX(0,$G155-SUM(K155,Q155,W155,AC155,AI155)))</x:f>
        <x:v>0</x:v>
      </x:c>
      <x:c r="AQ155" s="180" t="n">
        <x:f>MAX(0,AO155-AP155)</x:f>
        <x:v>0</x:v>
      </x:c>
      <x:c r="AR155" s="180" t="n">
        <x:f>AW154</x:f>
        <x:v>0</x:v>
      </x:c>
      <x:c r="AS155" s="180" t="n">
        <x:f>IF(AR155&lt;=0,0,AR155*IFERROR(INDEX(Inputs!$E$15:$E$24,MATCH(7,Inputs!$L$15:$L$24,0)),0)/12)</x:f>
        <x:v>0</x:v>
      </x:c>
      <x:c r="AT155" s="180" t="n">
        <x:f>MIN(AR155+AS155,IF(AR155&gt;0,IFERROR(INDEX(Inputs!$H$15:$H$24,MATCH(7,Inputs!$L$15:$L$24,0)),0),0))</x:f>
        <x:v>0</x:v>
      </x:c>
      <x:c r="AU155" s="180" t="n">
        <x:f>MAX(0,AR155+AS155-AT155)</x:f>
        <x:v>0</x:v>
      </x:c>
      <x:c r="AV155" s="180" t="n">
        <x:f>MIN(AU155,MAX(0,$G155-SUM(K155,Q155,W155,AC155,AI155,AO155)))</x:f>
        <x:v>0</x:v>
      </x:c>
      <x:c r="AW155" s="180" t="n">
        <x:f>MAX(0,AU155-AV155)</x:f>
        <x:v>0</x:v>
      </x:c>
      <x:c r="AX155" s="180" t="n">
        <x:f>BC154</x:f>
        <x:v>0</x:v>
      </x:c>
      <x:c r="AY155" s="180" t="n">
        <x:f>IF(AX155&lt;=0,0,AX155*IFERROR(INDEX(Inputs!$E$15:$E$24,MATCH(8,Inputs!$L$15:$L$24,0)),0)/12)</x:f>
        <x:v>0</x:v>
      </x:c>
      <x:c r="AZ155" s="180" t="n">
        <x:f>MIN(AX155+AY155,IF(AX155&gt;0,IFERROR(INDEX(Inputs!$H$15:$H$24,MATCH(8,Inputs!$L$15:$L$24,0)),0),0))</x:f>
        <x:v>0</x:v>
      </x:c>
      <x:c r="BA155" s="180" t="n">
        <x:f>MAX(0,AX155+AY155-AZ155)</x:f>
        <x:v>0</x:v>
      </x:c>
      <x:c r="BB155" s="180" t="n">
        <x:f>MIN(BA155,MAX(0,$G155-SUM(K155,Q155,W155,AC155,AI155,AO155,AU155)))</x:f>
        <x:v>0</x:v>
      </x:c>
      <x:c r="BC155" s="180" t="n">
        <x:f>MAX(0,BA155-BB155)</x:f>
        <x:v>0</x:v>
      </x:c>
      <x:c r="BD155" s="180" t="n">
        <x:f>BI154</x:f>
        <x:v>0</x:v>
      </x:c>
      <x:c r="BE155" s="180" t="n">
        <x:f>IF(BD155&lt;=0,0,BD155*IFERROR(INDEX(Inputs!$E$15:$E$24,MATCH(9,Inputs!$L$15:$L$24,0)),0)/12)</x:f>
        <x:v>0</x:v>
      </x:c>
      <x:c r="BF155" s="180" t="n">
        <x:f>MIN(BD155+BE155,IF(BD155&gt;0,IFERROR(INDEX(Inputs!$H$15:$H$24,MATCH(9,Inputs!$L$15:$L$24,0)),0),0))</x:f>
        <x:v>0</x:v>
      </x:c>
      <x:c r="BG155" s="180" t="n">
        <x:f>MAX(0,BD155+BE155-BF155)</x:f>
        <x:v>0</x:v>
      </x:c>
      <x:c r="BH155" s="180" t="n">
        <x:f>MIN(BG155,MAX(0,$G155-SUM(K155,Q155,W155,AC155,AI155,AO155,AU155,BA155)))</x:f>
        <x:v>0</x:v>
      </x:c>
      <x:c r="BI155" s="180" t="n">
        <x:f>MAX(0,BG155-BH155)</x:f>
        <x:v>0</x:v>
      </x:c>
      <x:c r="BJ155" s="180" t="n">
        <x:f>BO154</x:f>
        <x:v>0</x:v>
      </x:c>
      <x:c r="BK155" s="180" t="n">
        <x:f>IF(BJ155&lt;=0,0,BJ155*IFERROR(INDEX(Inputs!$E$15:$E$24,MATCH(10,Inputs!$L$15:$L$24,0)),0)/12)</x:f>
        <x:v>0</x:v>
      </x:c>
      <x:c r="BL155" s="180" t="n">
        <x:f>MIN(BJ155+BK155,IF(BJ155&gt;0,IFERROR(INDEX(Inputs!$H$15:$H$24,MATCH(10,Inputs!$L$15:$L$24,0)),0),0))</x:f>
        <x:v>0</x:v>
      </x:c>
      <x:c r="BM155" s="180" t="n">
        <x:f>MAX(0,BJ155+BK155-BL155)</x:f>
        <x:v>0</x:v>
      </x:c>
      <x:c r="BN155" s="180" t="n">
        <x:f>MIN(BM155,MAX(0,$G155-SUM(K155,Q155,W155,AC155,AI155,AO155,AU155,BA155,BG155)))</x:f>
        <x:v>0</x:v>
      </x:c>
      <x:c r="BO155" s="192" t="n">
        <x:f>MAX(0,BM155-BN155)</x:f>
        <x:v>0</x:v>
      </x:c>
    </x:row>
    <x:row r="156">
      <x:c r="A156" s="191" t="n">
        <x:f>149</x:f>
        <x:v>149</x:v>
      </x:c>
      <x:c r="B156" s="178" t="n">
        <x:f>EDATE(Inputs!$B$4,A156-1)</x:f>
        <x:v>50724</x:v>
      </x:c>
      <x:c r="C156" s="182" t="n">
        <x:f>SUM(H156,N156,T156,Z156,AF156,AL156,AR156,AX156,BD156,BJ156)</x:f>
        <x:v>0</x:v>
      </x:c>
      <x:c r="D156" s="182" t="n">
        <x:f>SUM(I156,O156,U156,AA156,AG156,AM156,AS156,AY156,BE156,BK156)</x:f>
        <x:v>0</x:v>
      </x:c>
      <x:c r="E156" s="182" t="n">
        <x:f>SUM(J156,P156,V156,AB156,AH156,AN156,AT156,AZ156,BF156,BL156)+SUM(L156,R156,X156,AD156,AJ156,AP156,AV156,BB156,BH156,BN156)</x:f>
        <x:v>0</x:v>
      </x:c>
      <x:c r="F156" s="182" t="n">
        <x:f>SUM(M156,S156,Y156,AE156,AK156,AQ156,AW156,BC156,BI156,BO156)</x:f>
        <x:v>0</x:v>
      </x:c>
      <x:c r="G156" s="182" t="n">
        <x:f>MAX(0,Inputs!$B$12-SUM(J156,P156,V156,AB156,AH156,AN156,AT156,AZ156,BF156,BL156))</x:f>
        <x:v>1150</x:v>
      </x:c>
      <x:c r="H156" s="180" t="n">
        <x:f>M155</x:f>
        <x:v>0</x:v>
      </x:c>
      <x:c r="I156" s="180" t="n">
        <x:f>IF(H156&lt;=0,0,H156*IFERROR(INDEX(Inputs!$E$15:$E$24,MATCH(1,Inputs!$L$15:$L$24,0)),0)/12)</x:f>
        <x:v>0</x:v>
      </x:c>
      <x:c r="J156" s="180" t="n">
        <x:f>MIN(H156+I156,IF(H156&gt;0,IFERROR(INDEX(Inputs!$H$15:$H$24,MATCH(1,Inputs!$L$15:$L$24,0)),0),0))</x:f>
        <x:v>0</x:v>
      </x:c>
      <x:c r="K156" s="180" t="n">
        <x:f>MAX(0,H156+I156-J156)</x:f>
        <x:v>0</x:v>
      </x:c>
      <x:c r="L156" s="180" t="n">
        <x:f>MIN(K156,MAX(0,$G156-0))</x:f>
        <x:v>0</x:v>
      </x:c>
      <x:c r="M156" s="180" t="n">
        <x:f>MAX(0,K156-L156)</x:f>
        <x:v>0</x:v>
      </x:c>
      <x:c r="N156" s="180" t="n">
        <x:f>S155</x:f>
        <x:v>0</x:v>
      </x:c>
      <x:c r="O156" s="180" t="n">
        <x:f>IF(N156&lt;=0,0,N156*IFERROR(INDEX(Inputs!$E$15:$E$24,MATCH(2,Inputs!$L$15:$L$24,0)),0)/12)</x:f>
        <x:v>0</x:v>
      </x:c>
      <x:c r="P156" s="180" t="n">
        <x:f>MIN(N156+O156,IF(N156&gt;0,IFERROR(INDEX(Inputs!$H$15:$H$24,MATCH(2,Inputs!$L$15:$L$24,0)),0),0))</x:f>
        <x:v>0</x:v>
      </x:c>
      <x:c r="Q156" s="180" t="n">
        <x:f>MAX(0,N156+O156-P156)</x:f>
        <x:v>0</x:v>
      </x:c>
      <x:c r="R156" s="180" t="n">
        <x:f>MIN(Q156,MAX(0,$G156-SUM(K156)))</x:f>
        <x:v>0</x:v>
      </x:c>
      <x:c r="S156" s="180" t="n">
        <x:f>MAX(0,Q156-R156)</x:f>
        <x:v>0</x:v>
      </x:c>
      <x:c r="T156" s="180" t="n">
        <x:f>Y155</x:f>
        <x:v>0</x:v>
      </x:c>
      <x:c r="U156" s="180" t="n">
        <x:f>IF(T156&lt;=0,0,T156*IFERROR(INDEX(Inputs!$E$15:$E$24,MATCH(3,Inputs!$L$15:$L$24,0)),0)/12)</x:f>
        <x:v>0</x:v>
      </x:c>
      <x:c r="V156" s="180" t="n">
        <x:f>MIN(T156+U156,IF(T156&gt;0,IFERROR(INDEX(Inputs!$H$15:$H$24,MATCH(3,Inputs!$L$15:$L$24,0)),0),0))</x:f>
        <x:v>0</x:v>
      </x:c>
      <x:c r="W156" s="180" t="n">
        <x:f>MAX(0,T156+U156-V156)</x:f>
        <x:v>0</x:v>
      </x:c>
      <x:c r="X156" s="180" t="n">
        <x:f>MIN(W156,MAX(0,$G156-SUM(K156,Q156)))</x:f>
        <x:v>0</x:v>
      </x:c>
      <x:c r="Y156" s="180" t="n">
        <x:f>MAX(0,W156-X156)</x:f>
        <x:v>0</x:v>
      </x:c>
      <x:c r="Z156" s="180" t="n">
        <x:f>AE155</x:f>
        <x:v>0</x:v>
      </x:c>
      <x:c r="AA156" s="180" t="n">
        <x:f>IF(Z156&lt;=0,0,Z156*IFERROR(INDEX(Inputs!$E$15:$E$24,MATCH(4,Inputs!$L$15:$L$24,0)),0)/12)</x:f>
        <x:v>0</x:v>
      </x:c>
      <x:c r="AB156" s="180" t="n">
        <x:f>MIN(Z156+AA156,IF(Z156&gt;0,IFERROR(INDEX(Inputs!$H$15:$H$24,MATCH(4,Inputs!$L$15:$L$24,0)),0),0))</x:f>
        <x:v>0</x:v>
      </x:c>
      <x:c r="AC156" s="180" t="n">
        <x:f>MAX(0,Z156+AA156-AB156)</x:f>
        <x:v>0</x:v>
      </x:c>
      <x:c r="AD156" s="180" t="n">
        <x:f>MIN(AC156,MAX(0,$G156-SUM(K156,Q156,W156)))</x:f>
        <x:v>0</x:v>
      </x:c>
      <x:c r="AE156" s="180" t="n">
        <x:f>MAX(0,AC156-AD156)</x:f>
        <x:v>0</x:v>
      </x:c>
      <x:c r="AF156" s="180" t="n">
        <x:f>AK155</x:f>
        <x:v>0</x:v>
      </x:c>
      <x:c r="AG156" s="180" t="n">
        <x:f>IF(AF156&lt;=0,0,AF156*IFERROR(INDEX(Inputs!$E$15:$E$24,MATCH(5,Inputs!$L$15:$L$24,0)),0)/12)</x:f>
        <x:v>0</x:v>
      </x:c>
      <x:c r="AH156" s="180" t="n">
        <x:f>MIN(AF156+AG156,IF(AF156&gt;0,IFERROR(INDEX(Inputs!$H$15:$H$24,MATCH(5,Inputs!$L$15:$L$24,0)),0),0))</x:f>
        <x:v>0</x:v>
      </x:c>
      <x:c r="AI156" s="180" t="n">
        <x:f>MAX(0,AF156+AG156-AH156)</x:f>
        <x:v>0</x:v>
      </x:c>
      <x:c r="AJ156" s="180" t="n">
        <x:f>MIN(AI156,MAX(0,$G156-SUM(K156,Q156,W156,AC156)))</x:f>
        <x:v>0</x:v>
      </x:c>
      <x:c r="AK156" s="180" t="n">
        <x:f>MAX(0,AI156-AJ156)</x:f>
        <x:v>0</x:v>
      </x:c>
      <x:c r="AL156" s="180" t="n">
        <x:f>AQ155</x:f>
        <x:v>0</x:v>
      </x:c>
      <x:c r="AM156" s="180" t="n">
        <x:f>IF(AL156&lt;=0,0,AL156*IFERROR(INDEX(Inputs!$E$15:$E$24,MATCH(6,Inputs!$L$15:$L$24,0)),0)/12)</x:f>
        <x:v>0</x:v>
      </x:c>
      <x:c r="AN156" s="180" t="n">
        <x:f>MIN(AL156+AM156,IF(AL156&gt;0,IFERROR(INDEX(Inputs!$H$15:$H$24,MATCH(6,Inputs!$L$15:$L$24,0)),0),0))</x:f>
        <x:v>0</x:v>
      </x:c>
      <x:c r="AO156" s="180" t="n">
        <x:f>MAX(0,AL156+AM156-AN156)</x:f>
        <x:v>0</x:v>
      </x:c>
      <x:c r="AP156" s="180" t="n">
        <x:f>MIN(AO156,MAX(0,$G156-SUM(K156,Q156,W156,AC156,AI156)))</x:f>
        <x:v>0</x:v>
      </x:c>
      <x:c r="AQ156" s="180" t="n">
        <x:f>MAX(0,AO156-AP156)</x:f>
        <x:v>0</x:v>
      </x:c>
      <x:c r="AR156" s="180" t="n">
        <x:f>AW155</x:f>
        <x:v>0</x:v>
      </x:c>
      <x:c r="AS156" s="180" t="n">
        <x:f>IF(AR156&lt;=0,0,AR156*IFERROR(INDEX(Inputs!$E$15:$E$24,MATCH(7,Inputs!$L$15:$L$24,0)),0)/12)</x:f>
        <x:v>0</x:v>
      </x:c>
      <x:c r="AT156" s="180" t="n">
        <x:f>MIN(AR156+AS156,IF(AR156&gt;0,IFERROR(INDEX(Inputs!$H$15:$H$24,MATCH(7,Inputs!$L$15:$L$24,0)),0),0))</x:f>
        <x:v>0</x:v>
      </x:c>
      <x:c r="AU156" s="180" t="n">
        <x:f>MAX(0,AR156+AS156-AT156)</x:f>
        <x:v>0</x:v>
      </x:c>
      <x:c r="AV156" s="180" t="n">
        <x:f>MIN(AU156,MAX(0,$G156-SUM(K156,Q156,W156,AC156,AI156,AO156)))</x:f>
        <x:v>0</x:v>
      </x:c>
      <x:c r="AW156" s="180" t="n">
        <x:f>MAX(0,AU156-AV156)</x:f>
        <x:v>0</x:v>
      </x:c>
      <x:c r="AX156" s="180" t="n">
        <x:f>BC155</x:f>
        <x:v>0</x:v>
      </x:c>
      <x:c r="AY156" s="180" t="n">
        <x:f>IF(AX156&lt;=0,0,AX156*IFERROR(INDEX(Inputs!$E$15:$E$24,MATCH(8,Inputs!$L$15:$L$24,0)),0)/12)</x:f>
        <x:v>0</x:v>
      </x:c>
      <x:c r="AZ156" s="180" t="n">
        <x:f>MIN(AX156+AY156,IF(AX156&gt;0,IFERROR(INDEX(Inputs!$H$15:$H$24,MATCH(8,Inputs!$L$15:$L$24,0)),0),0))</x:f>
        <x:v>0</x:v>
      </x:c>
      <x:c r="BA156" s="180" t="n">
        <x:f>MAX(0,AX156+AY156-AZ156)</x:f>
        <x:v>0</x:v>
      </x:c>
      <x:c r="BB156" s="180" t="n">
        <x:f>MIN(BA156,MAX(0,$G156-SUM(K156,Q156,W156,AC156,AI156,AO156,AU156)))</x:f>
        <x:v>0</x:v>
      </x:c>
      <x:c r="BC156" s="180" t="n">
        <x:f>MAX(0,BA156-BB156)</x:f>
        <x:v>0</x:v>
      </x:c>
      <x:c r="BD156" s="180" t="n">
        <x:f>BI155</x:f>
        <x:v>0</x:v>
      </x:c>
      <x:c r="BE156" s="180" t="n">
        <x:f>IF(BD156&lt;=0,0,BD156*IFERROR(INDEX(Inputs!$E$15:$E$24,MATCH(9,Inputs!$L$15:$L$24,0)),0)/12)</x:f>
        <x:v>0</x:v>
      </x:c>
      <x:c r="BF156" s="180" t="n">
        <x:f>MIN(BD156+BE156,IF(BD156&gt;0,IFERROR(INDEX(Inputs!$H$15:$H$24,MATCH(9,Inputs!$L$15:$L$24,0)),0),0))</x:f>
        <x:v>0</x:v>
      </x:c>
      <x:c r="BG156" s="180" t="n">
        <x:f>MAX(0,BD156+BE156-BF156)</x:f>
        <x:v>0</x:v>
      </x:c>
      <x:c r="BH156" s="180" t="n">
        <x:f>MIN(BG156,MAX(0,$G156-SUM(K156,Q156,W156,AC156,AI156,AO156,AU156,BA156)))</x:f>
        <x:v>0</x:v>
      </x:c>
      <x:c r="BI156" s="180" t="n">
        <x:f>MAX(0,BG156-BH156)</x:f>
        <x:v>0</x:v>
      </x:c>
      <x:c r="BJ156" s="180" t="n">
        <x:f>BO155</x:f>
        <x:v>0</x:v>
      </x:c>
      <x:c r="BK156" s="180" t="n">
        <x:f>IF(BJ156&lt;=0,0,BJ156*IFERROR(INDEX(Inputs!$E$15:$E$24,MATCH(10,Inputs!$L$15:$L$24,0)),0)/12)</x:f>
        <x:v>0</x:v>
      </x:c>
      <x:c r="BL156" s="180" t="n">
        <x:f>MIN(BJ156+BK156,IF(BJ156&gt;0,IFERROR(INDEX(Inputs!$H$15:$H$24,MATCH(10,Inputs!$L$15:$L$24,0)),0),0))</x:f>
        <x:v>0</x:v>
      </x:c>
      <x:c r="BM156" s="180" t="n">
        <x:f>MAX(0,BJ156+BK156-BL156)</x:f>
        <x:v>0</x:v>
      </x:c>
      <x:c r="BN156" s="180" t="n">
        <x:f>MIN(BM156,MAX(0,$G156-SUM(K156,Q156,W156,AC156,AI156,AO156,AU156,BA156,BG156)))</x:f>
        <x:v>0</x:v>
      </x:c>
      <x:c r="BO156" s="192" t="n">
        <x:f>MAX(0,BM156-BN156)</x:f>
        <x:v>0</x:v>
      </x:c>
    </x:row>
    <x:row r="157">
      <x:c r="A157" s="191" t="n">
        <x:f>150</x:f>
        <x:v>150</x:v>
      </x:c>
      <x:c r="B157" s="178" t="n">
        <x:f>EDATE(Inputs!$B$4,A157-1)</x:f>
        <x:v>50754</x:v>
      </x:c>
      <x:c r="C157" s="182" t="n">
        <x:f>SUM(H157,N157,T157,Z157,AF157,AL157,AR157,AX157,BD157,BJ157)</x:f>
        <x:v>0</x:v>
      </x:c>
      <x:c r="D157" s="182" t="n">
        <x:f>SUM(I157,O157,U157,AA157,AG157,AM157,AS157,AY157,BE157,BK157)</x:f>
        <x:v>0</x:v>
      </x:c>
      <x:c r="E157" s="182" t="n">
        <x:f>SUM(J157,P157,V157,AB157,AH157,AN157,AT157,AZ157,BF157,BL157)+SUM(L157,R157,X157,AD157,AJ157,AP157,AV157,BB157,BH157,BN157)</x:f>
        <x:v>0</x:v>
      </x:c>
      <x:c r="F157" s="182" t="n">
        <x:f>SUM(M157,S157,Y157,AE157,AK157,AQ157,AW157,BC157,BI157,BO157)</x:f>
        <x:v>0</x:v>
      </x:c>
      <x:c r="G157" s="182" t="n">
        <x:f>MAX(0,Inputs!$B$12-SUM(J157,P157,V157,AB157,AH157,AN157,AT157,AZ157,BF157,BL157))</x:f>
        <x:v>1150</x:v>
      </x:c>
      <x:c r="H157" s="180" t="n">
        <x:f>M156</x:f>
        <x:v>0</x:v>
      </x:c>
      <x:c r="I157" s="180" t="n">
        <x:f>IF(H157&lt;=0,0,H157*IFERROR(INDEX(Inputs!$E$15:$E$24,MATCH(1,Inputs!$L$15:$L$24,0)),0)/12)</x:f>
        <x:v>0</x:v>
      </x:c>
      <x:c r="J157" s="180" t="n">
        <x:f>MIN(H157+I157,IF(H157&gt;0,IFERROR(INDEX(Inputs!$H$15:$H$24,MATCH(1,Inputs!$L$15:$L$24,0)),0),0))</x:f>
        <x:v>0</x:v>
      </x:c>
      <x:c r="K157" s="180" t="n">
        <x:f>MAX(0,H157+I157-J157)</x:f>
        <x:v>0</x:v>
      </x:c>
      <x:c r="L157" s="180" t="n">
        <x:f>MIN(K157,MAX(0,$G157-0))</x:f>
        <x:v>0</x:v>
      </x:c>
      <x:c r="M157" s="180" t="n">
        <x:f>MAX(0,K157-L157)</x:f>
        <x:v>0</x:v>
      </x:c>
      <x:c r="N157" s="180" t="n">
        <x:f>S156</x:f>
        <x:v>0</x:v>
      </x:c>
      <x:c r="O157" s="180" t="n">
        <x:f>IF(N157&lt;=0,0,N157*IFERROR(INDEX(Inputs!$E$15:$E$24,MATCH(2,Inputs!$L$15:$L$24,0)),0)/12)</x:f>
        <x:v>0</x:v>
      </x:c>
      <x:c r="P157" s="180" t="n">
        <x:f>MIN(N157+O157,IF(N157&gt;0,IFERROR(INDEX(Inputs!$H$15:$H$24,MATCH(2,Inputs!$L$15:$L$24,0)),0),0))</x:f>
        <x:v>0</x:v>
      </x:c>
      <x:c r="Q157" s="180" t="n">
        <x:f>MAX(0,N157+O157-P157)</x:f>
        <x:v>0</x:v>
      </x:c>
      <x:c r="R157" s="180" t="n">
        <x:f>MIN(Q157,MAX(0,$G157-SUM(K157)))</x:f>
        <x:v>0</x:v>
      </x:c>
      <x:c r="S157" s="180" t="n">
        <x:f>MAX(0,Q157-R157)</x:f>
        <x:v>0</x:v>
      </x:c>
      <x:c r="T157" s="180" t="n">
        <x:f>Y156</x:f>
        <x:v>0</x:v>
      </x:c>
      <x:c r="U157" s="180" t="n">
        <x:f>IF(T157&lt;=0,0,T157*IFERROR(INDEX(Inputs!$E$15:$E$24,MATCH(3,Inputs!$L$15:$L$24,0)),0)/12)</x:f>
        <x:v>0</x:v>
      </x:c>
      <x:c r="V157" s="180" t="n">
        <x:f>MIN(T157+U157,IF(T157&gt;0,IFERROR(INDEX(Inputs!$H$15:$H$24,MATCH(3,Inputs!$L$15:$L$24,0)),0),0))</x:f>
        <x:v>0</x:v>
      </x:c>
      <x:c r="W157" s="180" t="n">
        <x:f>MAX(0,T157+U157-V157)</x:f>
        <x:v>0</x:v>
      </x:c>
      <x:c r="X157" s="180" t="n">
        <x:f>MIN(W157,MAX(0,$G157-SUM(K157,Q157)))</x:f>
        <x:v>0</x:v>
      </x:c>
      <x:c r="Y157" s="180" t="n">
        <x:f>MAX(0,W157-X157)</x:f>
        <x:v>0</x:v>
      </x:c>
      <x:c r="Z157" s="180" t="n">
        <x:f>AE156</x:f>
        <x:v>0</x:v>
      </x:c>
      <x:c r="AA157" s="180" t="n">
        <x:f>IF(Z157&lt;=0,0,Z157*IFERROR(INDEX(Inputs!$E$15:$E$24,MATCH(4,Inputs!$L$15:$L$24,0)),0)/12)</x:f>
        <x:v>0</x:v>
      </x:c>
      <x:c r="AB157" s="180" t="n">
        <x:f>MIN(Z157+AA157,IF(Z157&gt;0,IFERROR(INDEX(Inputs!$H$15:$H$24,MATCH(4,Inputs!$L$15:$L$24,0)),0),0))</x:f>
        <x:v>0</x:v>
      </x:c>
      <x:c r="AC157" s="180" t="n">
        <x:f>MAX(0,Z157+AA157-AB157)</x:f>
        <x:v>0</x:v>
      </x:c>
      <x:c r="AD157" s="180" t="n">
        <x:f>MIN(AC157,MAX(0,$G157-SUM(K157,Q157,W157)))</x:f>
        <x:v>0</x:v>
      </x:c>
      <x:c r="AE157" s="180" t="n">
        <x:f>MAX(0,AC157-AD157)</x:f>
        <x:v>0</x:v>
      </x:c>
      <x:c r="AF157" s="180" t="n">
        <x:f>AK156</x:f>
        <x:v>0</x:v>
      </x:c>
      <x:c r="AG157" s="180" t="n">
        <x:f>IF(AF157&lt;=0,0,AF157*IFERROR(INDEX(Inputs!$E$15:$E$24,MATCH(5,Inputs!$L$15:$L$24,0)),0)/12)</x:f>
        <x:v>0</x:v>
      </x:c>
      <x:c r="AH157" s="180" t="n">
        <x:f>MIN(AF157+AG157,IF(AF157&gt;0,IFERROR(INDEX(Inputs!$H$15:$H$24,MATCH(5,Inputs!$L$15:$L$24,0)),0),0))</x:f>
        <x:v>0</x:v>
      </x:c>
      <x:c r="AI157" s="180" t="n">
        <x:f>MAX(0,AF157+AG157-AH157)</x:f>
        <x:v>0</x:v>
      </x:c>
      <x:c r="AJ157" s="180" t="n">
        <x:f>MIN(AI157,MAX(0,$G157-SUM(K157,Q157,W157,AC157)))</x:f>
        <x:v>0</x:v>
      </x:c>
      <x:c r="AK157" s="180" t="n">
        <x:f>MAX(0,AI157-AJ157)</x:f>
        <x:v>0</x:v>
      </x:c>
      <x:c r="AL157" s="180" t="n">
        <x:f>AQ156</x:f>
        <x:v>0</x:v>
      </x:c>
      <x:c r="AM157" s="180" t="n">
        <x:f>IF(AL157&lt;=0,0,AL157*IFERROR(INDEX(Inputs!$E$15:$E$24,MATCH(6,Inputs!$L$15:$L$24,0)),0)/12)</x:f>
        <x:v>0</x:v>
      </x:c>
      <x:c r="AN157" s="180" t="n">
        <x:f>MIN(AL157+AM157,IF(AL157&gt;0,IFERROR(INDEX(Inputs!$H$15:$H$24,MATCH(6,Inputs!$L$15:$L$24,0)),0),0))</x:f>
        <x:v>0</x:v>
      </x:c>
      <x:c r="AO157" s="180" t="n">
        <x:f>MAX(0,AL157+AM157-AN157)</x:f>
        <x:v>0</x:v>
      </x:c>
      <x:c r="AP157" s="180" t="n">
        <x:f>MIN(AO157,MAX(0,$G157-SUM(K157,Q157,W157,AC157,AI157)))</x:f>
        <x:v>0</x:v>
      </x:c>
      <x:c r="AQ157" s="180" t="n">
        <x:f>MAX(0,AO157-AP157)</x:f>
        <x:v>0</x:v>
      </x:c>
      <x:c r="AR157" s="180" t="n">
        <x:f>AW156</x:f>
        <x:v>0</x:v>
      </x:c>
      <x:c r="AS157" s="180" t="n">
        <x:f>IF(AR157&lt;=0,0,AR157*IFERROR(INDEX(Inputs!$E$15:$E$24,MATCH(7,Inputs!$L$15:$L$24,0)),0)/12)</x:f>
        <x:v>0</x:v>
      </x:c>
      <x:c r="AT157" s="180" t="n">
        <x:f>MIN(AR157+AS157,IF(AR157&gt;0,IFERROR(INDEX(Inputs!$H$15:$H$24,MATCH(7,Inputs!$L$15:$L$24,0)),0),0))</x:f>
        <x:v>0</x:v>
      </x:c>
      <x:c r="AU157" s="180" t="n">
        <x:f>MAX(0,AR157+AS157-AT157)</x:f>
        <x:v>0</x:v>
      </x:c>
      <x:c r="AV157" s="180" t="n">
        <x:f>MIN(AU157,MAX(0,$G157-SUM(K157,Q157,W157,AC157,AI157,AO157)))</x:f>
        <x:v>0</x:v>
      </x:c>
      <x:c r="AW157" s="180" t="n">
        <x:f>MAX(0,AU157-AV157)</x:f>
        <x:v>0</x:v>
      </x:c>
      <x:c r="AX157" s="180" t="n">
        <x:f>BC156</x:f>
        <x:v>0</x:v>
      </x:c>
      <x:c r="AY157" s="180" t="n">
        <x:f>IF(AX157&lt;=0,0,AX157*IFERROR(INDEX(Inputs!$E$15:$E$24,MATCH(8,Inputs!$L$15:$L$24,0)),0)/12)</x:f>
        <x:v>0</x:v>
      </x:c>
      <x:c r="AZ157" s="180" t="n">
        <x:f>MIN(AX157+AY157,IF(AX157&gt;0,IFERROR(INDEX(Inputs!$H$15:$H$24,MATCH(8,Inputs!$L$15:$L$24,0)),0),0))</x:f>
        <x:v>0</x:v>
      </x:c>
      <x:c r="BA157" s="180" t="n">
        <x:f>MAX(0,AX157+AY157-AZ157)</x:f>
        <x:v>0</x:v>
      </x:c>
      <x:c r="BB157" s="180" t="n">
        <x:f>MIN(BA157,MAX(0,$G157-SUM(K157,Q157,W157,AC157,AI157,AO157,AU157)))</x:f>
        <x:v>0</x:v>
      </x:c>
      <x:c r="BC157" s="180" t="n">
        <x:f>MAX(0,BA157-BB157)</x:f>
        <x:v>0</x:v>
      </x:c>
      <x:c r="BD157" s="180" t="n">
        <x:f>BI156</x:f>
        <x:v>0</x:v>
      </x:c>
      <x:c r="BE157" s="180" t="n">
        <x:f>IF(BD157&lt;=0,0,BD157*IFERROR(INDEX(Inputs!$E$15:$E$24,MATCH(9,Inputs!$L$15:$L$24,0)),0)/12)</x:f>
        <x:v>0</x:v>
      </x:c>
      <x:c r="BF157" s="180" t="n">
        <x:f>MIN(BD157+BE157,IF(BD157&gt;0,IFERROR(INDEX(Inputs!$H$15:$H$24,MATCH(9,Inputs!$L$15:$L$24,0)),0),0))</x:f>
        <x:v>0</x:v>
      </x:c>
      <x:c r="BG157" s="180" t="n">
        <x:f>MAX(0,BD157+BE157-BF157)</x:f>
        <x:v>0</x:v>
      </x:c>
      <x:c r="BH157" s="180" t="n">
        <x:f>MIN(BG157,MAX(0,$G157-SUM(K157,Q157,W157,AC157,AI157,AO157,AU157,BA157)))</x:f>
        <x:v>0</x:v>
      </x:c>
      <x:c r="BI157" s="180" t="n">
        <x:f>MAX(0,BG157-BH157)</x:f>
        <x:v>0</x:v>
      </x:c>
      <x:c r="BJ157" s="180" t="n">
        <x:f>BO156</x:f>
        <x:v>0</x:v>
      </x:c>
      <x:c r="BK157" s="180" t="n">
        <x:f>IF(BJ157&lt;=0,0,BJ157*IFERROR(INDEX(Inputs!$E$15:$E$24,MATCH(10,Inputs!$L$15:$L$24,0)),0)/12)</x:f>
        <x:v>0</x:v>
      </x:c>
      <x:c r="BL157" s="180" t="n">
        <x:f>MIN(BJ157+BK157,IF(BJ157&gt;0,IFERROR(INDEX(Inputs!$H$15:$H$24,MATCH(10,Inputs!$L$15:$L$24,0)),0),0))</x:f>
        <x:v>0</x:v>
      </x:c>
      <x:c r="BM157" s="180" t="n">
        <x:f>MAX(0,BJ157+BK157-BL157)</x:f>
        <x:v>0</x:v>
      </x:c>
      <x:c r="BN157" s="180" t="n">
        <x:f>MIN(BM157,MAX(0,$G157-SUM(K157,Q157,W157,AC157,AI157,AO157,AU157,BA157,BG157)))</x:f>
        <x:v>0</x:v>
      </x:c>
      <x:c r="BO157" s="192" t="n">
        <x:f>MAX(0,BM157-BN157)</x:f>
        <x:v>0</x:v>
      </x:c>
    </x:row>
    <x:row r="158">
      <x:c r="A158" s="191" t="n">
        <x:f>151</x:f>
        <x:v>151</x:v>
      </x:c>
      <x:c r="B158" s="178" t="n">
        <x:f>EDATE(Inputs!$B$4,A158-1)</x:f>
        <x:v>50785</x:v>
      </x:c>
      <x:c r="C158" s="182" t="n">
        <x:f>SUM(H158,N158,T158,Z158,AF158,AL158,AR158,AX158,BD158,BJ158)</x:f>
        <x:v>0</x:v>
      </x:c>
      <x:c r="D158" s="182" t="n">
        <x:f>SUM(I158,O158,U158,AA158,AG158,AM158,AS158,AY158,BE158,BK158)</x:f>
        <x:v>0</x:v>
      </x:c>
      <x:c r="E158" s="182" t="n">
        <x:f>SUM(J158,P158,V158,AB158,AH158,AN158,AT158,AZ158,BF158,BL158)+SUM(L158,R158,X158,AD158,AJ158,AP158,AV158,BB158,BH158,BN158)</x:f>
        <x:v>0</x:v>
      </x:c>
      <x:c r="F158" s="182" t="n">
        <x:f>SUM(M158,S158,Y158,AE158,AK158,AQ158,AW158,BC158,BI158,BO158)</x:f>
        <x:v>0</x:v>
      </x:c>
      <x:c r="G158" s="182" t="n">
        <x:f>MAX(0,Inputs!$B$12-SUM(J158,P158,V158,AB158,AH158,AN158,AT158,AZ158,BF158,BL158))</x:f>
        <x:v>1150</x:v>
      </x:c>
      <x:c r="H158" s="180" t="n">
        <x:f>M157</x:f>
        <x:v>0</x:v>
      </x:c>
      <x:c r="I158" s="180" t="n">
        <x:f>IF(H158&lt;=0,0,H158*IFERROR(INDEX(Inputs!$E$15:$E$24,MATCH(1,Inputs!$L$15:$L$24,0)),0)/12)</x:f>
        <x:v>0</x:v>
      </x:c>
      <x:c r="J158" s="180" t="n">
        <x:f>MIN(H158+I158,IF(H158&gt;0,IFERROR(INDEX(Inputs!$H$15:$H$24,MATCH(1,Inputs!$L$15:$L$24,0)),0),0))</x:f>
        <x:v>0</x:v>
      </x:c>
      <x:c r="K158" s="180" t="n">
        <x:f>MAX(0,H158+I158-J158)</x:f>
        <x:v>0</x:v>
      </x:c>
      <x:c r="L158" s="180" t="n">
        <x:f>MIN(K158,MAX(0,$G158-0))</x:f>
        <x:v>0</x:v>
      </x:c>
      <x:c r="M158" s="180" t="n">
        <x:f>MAX(0,K158-L158)</x:f>
        <x:v>0</x:v>
      </x:c>
      <x:c r="N158" s="180" t="n">
        <x:f>S157</x:f>
        <x:v>0</x:v>
      </x:c>
      <x:c r="O158" s="180" t="n">
        <x:f>IF(N158&lt;=0,0,N158*IFERROR(INDEX(Inputs!$E$15:$E$24,MATCH(2,Inputs!$L$15:$L$24,0)),0)/12)</x:f>
        <x:v>0</x:v>
      </x:c>
      <x:c r="P158" s="180" t="n">
        <x:f>MIN(N158+O158,IF(N158&gt;0,IFERROR(INDEX(Inputs!$H$15:$H$24,MATCH(2,Inputs!$L$15:$L$24,0)),0),0))</x:f>
        <x:v>0</x:v>
      </x:c>
      <x:c r="Q158" s="180" t="n">
        <x:f>MAX(0,N158+O158-P158)</x:f>
        <x:v>0</x:v>
      </x:c>
      <x:c r="R158" s="180" t="n">
        <x:f>MIN(Q158,MAX(0,$G158-SUM(K158)))</x:f>
        <x:v>0</x:v>
      </x:c>
      <x:c r="S158" s="180" t="n">
        <x:f>MAX(0,Q158-R158)</x:f>
        <x:v>0</x:v>
      </x:c>
      <x:c r="T158" s="180" t="n">
        <x:f>Y157</x:f>
        <x:v>0</x:v>
      </x:c>
      <x:c r="U158" s="180" t="n">
        <x:f>IF(T158&lt;=0,0,T158*IFERROR(INDEX(Inputs!$E$15:$E$24,MATCH(3,Inputs!$L$15:$L$24,0)),0)/12)</x:f>
        <x:v>0</x:v>
      </x:c>
      <x:c r="V158" s="180" t="n">
        <x:f>MIN(T158+U158,IF(T158&gt;0,IFERROR(INDEX(Inputs!$H$15:$H$24,MATCH(3,Inputs!$L$15:$L$24,0)),0),0))</x:f>
        <x:v>0</x:v>
      </x:c>
      <x:c r="W158" s="180" t="n">
        <x:f>MAX(0,T158+U158-V158)</x:f>
        <x:v>0</x:v>
      </x:c>
      <x:c r="X158" s="180" t="n">
        <x:f>MIN(W158,MAX(0,$G158-SUM(K158,Q158)))</x:f>
        <x:v>0</x:v>
      </x:c>
      <x:c r="Y158" s="180" t="n">
        <x:f>MAX(0,W158-X158)</x:f>
        <x:v>0</x:v>
      </x:c>
      <x:c r="Z158" s="180" t="n">
        <x:f>AE157</x:f>
        <x:v>0</x:v>
      </x:c>
      <x:c r="AA158" s="180" t="n">
        <x:f>IF(Z158&lt;=0,0,Z158*IFERROR(INDEX(Inputs!$E$15:$E$24,MATCH(4,Inputs!$L$15:$L$24,0)),0)/12)</x:f>
        <x:v>0</x:v>
      </x:c>
      <x:c r="AB158" s="180" t="n">
        <x:f>MIN(Z158+AA158,IF(Z158&gt;0,IFERROR(INDEX(Inputs!$H$15:$H$24,MATCH(4,Inputs!$L$15:$L$24,0)),0),0))</x:f>
        <x:v>0</x:v>
      </x:c>
      <x:c r="AC158" s="180" t="n">
        <x:f>MAX(0,Z158+AA158-AB158)</x:f>
        <x:v>0</x:v>
      </x:c>
      <x:c r="AD158" s="180" t="n">
        <x:f>MIN(AC158,MAX(0,$G158-SUM(K158,Q158,W158)))</x:f>
        <x:v>0</x:v>
      </x:c>
      <x:c r="AE158" s="180" t="n">
        <x:f>MAX(0,AC158-AD158)</x:f>
        <x:v>0</x:v>
      </x:c>
      <x:c r="AF158" s="180" t="n">
        <x:f>AK157</x:f>
        <x:v>0</x:v>
      </x:c>
      <x:c r="AG158" s="180" t="n">
        <x:f>IF(AF158&lt;=0,0,AF158*IFERROR(INDEX(Inputs!$E$15:$E$24,MATCH(5,Inputs!$L$15:$L$24,0)),0)/12)</x:f>
        <x:v>0</x:v>
      </x:c>
      <x:c r="AH158" s="180" t="n">
        <x:f>MIN(AF158+AG158,IF(AF158&gt;0,IFERROR(INDEX(Inputs!$H$15:$H$24,MATCH(5,Inputs!$L$15:$L$24,0)),0),0))</x:f>
        <x:v>0</x:v>
      </x:c>
      <x:c r="AI158" s="180" t="n">
        <x:f>MAX(0,AF158+AG158-AH158)</x:f>
        <x:v>0</x:v>
      </x:c>
      <x:c r="AJ158" s="180" t="n">
        <x:f>MIN(AI158,MAX(0,$G158-SUM(K158,Q158,W158,AC158)))</x:f>
        <x:v>0</x:v>
      </x:c>
      <x:c r="AK158" s="180" t="n">
        <x:f>MAX(0,AI158-AJ158)</x:f>
        <x:v>0</x:v>
      </x:c>
      <x:c r="AL158" s="180" t="n">
        <x:f>AQ157</x:f>
        <x:v>0</x:v>
      </x:c>
      <x:c r="AM158" s="180" t="n">
        <x:f>IF(AL158&lt;=0,0,AL158*IFERROR(INDEX(Inputs!$E$15:$E$24,MATCH(6,Inputs!$L$15:$L$24,0)),0)/12)</x:f>
        <x:v>0</x:v>
      </x:c>
      <x:c r="AN158" s="180" t="n">
        <x:f>MIN(AL158+AM158,IF(AL158&gt;0,IFERROR(INDEX(Inputs!$H$15:$H$24,MATCH(6,Inputs!$L$15:$L$24,0)),0),0))</x:f>
        <x:v>0</x:v>
      </x:c>
      <x:c r="AO158" s="180" t="n">
        <x:f>MAX(0,AL158+AM158-AN158)</x:f>
        <x:v>0</x:v>
      </x:c>
      <x:c r="AP158" s="180" t="n">
        <x:f>MIN(AO158,MAX(0,$G158-SUM(K158,Q158,W158,AC158,AI158)))</x:f>
        <x:v>0</x:v>
      </x:c>
      <x:c r="AQ158" s="180" t="n">
        <x:f>MAX(0,AO158-AP158)</x:f>
        <x:v>0</x:v>
      </x:c>
      <x:c r="AR158" s="180" t="n">
        <x:f>AW157</x:f>
        <x:v>0</x:v>
      </x:c>
      <x:c r="AS158" s="180" t="n">
        <x:f>IF(AR158&lt;=0,0,AR158*IFERROR(INDEX(Inputs!$E$15:$E$24,MATCH(7,Inputs!$L$15:$L$24,0)),0)/12)</x:f>
        <x:v>0</x:v>
      </x:c>
      <x:c r="AT158" s="180" t="n">
        <x:f>MIN(AR158+AS158,IF(AR158&gt;0,IFERROR(INDEX(Inputs!$H$15:$H$24,MATCH(7,Inputs!$L$15:$L$24,0)),0),0))</x:f>
        <x:v>0</x:v>
      </x:c>
      <x:c r="AU158" s="180" t="n">
        <x:f>MAX(0,AR158+AS158-AT158)</x:f>
        <x:v>0</x:v>
      </x:c>
      <x:c r="AV158" s="180" t="n">
        <x:f>MIN(AU158,MAX(0,$G158-SUM(K158,Q158,W158,AC158,AI158,AO158)))</x:f>
        <x:v>0</x:v>
      </x:c>
      <x:c r="AW158" s="180" t="n">
        <x:f>MAX(0,AU158-AV158)</x:f>
        <x:v>0</x:v>
      </x:c>
      <x:c r="AX158" s="180" t="n">
        <x:f>BC157</x:f>
        <x:v>0</x:v>
      </x:c>
      <x:c r="AY158" s="180" t="n">
        <x:f>IF(AX158&lt;=0,0,AX158*IFERROR(INDEX(Inputs!$E$15:$E$24,MATCH(8,Inputs!$L$15:$L$24,0)),0)/12)</x:f>
        <x:v>0</x:v>
      </x:c>
      <x:c r="AZ158" s="180" t="n">
        <x:f>MIN(AX158+AY158,IF(AX158&gt;0,IFERROR(INDEX(Inputs!$H$15:$H$24,MATCH(8,Inputs!$L$15:$L$24,0)),0),0))</x:f>
        <x:v>0</x:v>
      </x:c>
      <x:c r="BA158" s="180" t="n">
        <x:f>MAX(0,AX158+AY158-AZ158)</x:f>
        <x:v>0</x:v>
      </x:c>
      <x:c r="BB158" s="180" t="n">
        <x:f>MIN(BA158,MAX(0,$G158-SUM(K158,Q158,W158,AC158,AI158,AO158,AU158)))</x:f>
        <x:v>0</x:v>
      </x:c>
      <x:c r="BC158" s="180" t="n">
        <x:f>MAX(0,BA158-BB158)</x:f>
        <x:v>0</x:v>
      </x:c>
      <x:c r="BD158" s="180" t="n">
        <x:f>BI157</x:f>
        <x:v>0</x:v>
      </x:c>
      <x:c r="BE158" s="180" t="n">
        <x:f>IF(BD158&lt;=0,0,BD158*IFERROR(INDEX(Inputs!$E$15:$E$24,MATCH(9,Inputs!$L$15:$L$24,0)),0)/12)</x:f>
        <x:v>0</x:v>
      </x:c>
      <x:c r="BF158" s="180" t="n">
        <x:f>MIN(BD158+BE158,IF(BD158&gt;0,IFERROR(INDEX(Inputs!$H$15:$H$24,MATCH(9,Inputs!$L$15:$L$24,0)),0),0))</x:f>
        <x:v>0</x:v>
      </x:c>
      <x:c r="BG158" s="180" t="n">
        <x:f>MAX(0,BD158+BE158-BF158)</x:f>
        <x:v>0</x:v>
      </x:c>
      <x:c r="BH158" s="180" t="n">
        <x:f>MIN(BG158,MAX(0,$G158-SUM(K158,Q158,W158,AC158,AI158,AO158,AU158,BA158)))</x:f>
        <x:v>0</x:v>
      </x:c>
      <x:c r="BI158" s="180" t="n">
        <x:f>MAX(0,BG158-BH158)</x:f>
        <x:v>0</x:v>
      </x:c>
      <x:c r="BJ158" s="180" t="n">
        <x:f>BO157</x:f>
        <x:v>0</x:v>
      </x:c>
      <x:c r="BK158" s="180" t="n">
        <x:f>IF(BJ158&lt;=0,0,BJ158*IFERROR(INDEX(Inputs!$E$15:$E$24,MATCH(10,Inputs!$L$15:$L$24,0)),0)/12)</x:f>
        <x:v>0</x:v>
      </x:c>
      <x:c r="BL158" s="180" t="n">
        <x:f>MIN(BJ158+BK158,IF(BJ158&gt;0,IFERROR(INDEX(Inputs!$H$15:$H$24,MATCH(10,Inputs!$L$15:$L$24,0)),0),0))</x:f>
        <x:v>0</x:v>
      </x:c>
      <x:c r="BM158" s="180" t="n">
        <x:f>MAX(0,BJ158+BK158-BL158)</x:f>
        <x:v>0</x:v>
      </x:c>
      <x:c r="BN158" s="180" t="n">
        <x:f>MIN(BM158,MAX(0,$G158-SUM(K158,Q158,W158,AC158,AI158,AO158,AU158,BA158,BG158)))</x:f>
        <x:v>0</x:v>
      </x:c>
      <x:c r="BO158" s="192" t="n">
        <x:f>MAX(0,BM158-BN158)</x:f>
        <x:v>0</x:v>
      </x:c>
    </x:row>
    <x:row r="159">
      <x:c r="A159" s="191" t="n">
        <x:f>152</x:f>
        <x:v>152</x:v>
      </x:c>
      <x:c r="B159" s="178" t="n">
        <x:f>EDATE(Inputs!$B$4,A159-1)</x:f>
        <x:v>50816</x:v>
      </x:c>
      <x:c r="C159" s="182" t="n">
        <x:f>SUM(H159,N159,T159,Z159,AF159,AL159,AR159,AX159,BD159,BJ159)</x:f>
        <x:v>0</x:v>
      </x:c>
      <x:c r="D159" s="182" t="n">
        <x:f>SUM(I159,O159,U159,AA159,AG159,AM159,AS159,AY159,BE159,BK159)</x:f>
        <x:v>0</x:v>
      </x:c>
      <x:c r="E159" s="182" t="n">
        <x:f>SUM(J159,P159,V159,AB159,AH159,AN159,AT159,AZ159,BF159,BL159)+SUM(L159,R159,X159,AD159,AJ159,AP159,AV159,BB159,BH159,BN159)</x:f>
        <x:v>0</x:v>
      </x:c>
      <x:c r="F159" s="182" t="n">
        <x:f>SUM(M159,S159,Y159,AE159,AK159,AQ159,AW159,BC159,BI159,BO159)</x:f>
        <x:v>0</x:v>
      </x:c>
      <x:c r="G159" s="182" t="n">
        <x:f>MAX(0,Inputs!$B$12-SUM(J159,P159,V159,AB159,AH159,AN159,AT159,AZ159,BF159,BL159))</x:f>
        <x:v>1150</x:v>
      </x:c>
      <x:c r="H159" s="180" t="n">
        <x:f>M158</x:f>
        <x:v>0</x:v>
      </x:c>
      <x:c r="I159" s="180" t="n">
        <x:f>IF(H159&lt;=0,0,H159*IFERROR(INDEX(Inputs!$E$15:$E$24,MATCH(1,Inputs!$L$15:$L$24,0)),0)/12)</x:f>
        <x:v>0</x:v>
      </x:c>
      <x:c r="J159" s="180" t="n">
        <x:f>MIN(H159+I159,IF(H159&gt;0,IFERROR(INDEX(Inputs!$H$15:$H$24,MATCH(1,Inputs!$L$15:$L$24,0)),0),0))</x:f>
        <x:v>0</x:v>
      </x:c>
      <x:c r="K159" s="180" t="n">
        <x:f>MAX(0,H159+I159-J159)</x:f>
        <x:v>0</x:v>
      </x:c>
      <x:c r="L159" s="180" t="n">
        <x:f>MIN(K159,MAX(0,$G159-0))</x:f>
        <x:v>0</x:v>
      </x:c>
      <x:c r="M159" s="180" t="n">
        <x:f>MAX(0,K159-L159)</x:f>
        <x:v>0</x:v>
      </x:c>
      <x:c r="N159" s="180" t="n">
        <x:f>S158</x:f>
        <x:v>0</x:v>
      </x:c>
      <x:c r="O159" s="180" t="n">
        <x:f>IF(N159&lt;=0,0,N159*IFERROR(INDEX(Inputs!$E$15:$E$24,MATCH(2,Inputs!$L$15:$L$24,0)),0)/12)</x:f>
        <x:v>0</x:v>
      </x:c>
      <x:c r="P159" s="180" t="n">
        <x:f>MIN(N159+O159,IF(N159&gt;0,IFERROR(INDEX(Inputs!$H$15:$H$24,MATCH(2,Inputs!$L$15:$L$24,0)),0),0))</x:f>
        <x:v>0</x:v>
      </x:c>
      <x:c r="Q159" s="180" t="n">
        <x:f>MAX(0,N159+O159-P159)</x:f>
        <x:v>0</x:v>
      </x:c>
      <x:c r="R159" s="180" t="n">
        <x:f>MIN(Q159,MAX(0,$G159-SUM(K159)))</x:f>
        <x:v>0</x:v>
      </x:c>
      <x:c r="S159" s="180" t="n">
        <x:f>MAX(0,Q159-R159)</x:f>
        <x:v>0</x:v>
      </x:c>
      <x:c r="T159" s="180" t="n">
        <x:f>Y158</x:f>
        <x:v>0</x:v>
      </x:c>
      <x:c r="U159" s="180" t="n">
        <x:f>IF(T159&lt;=0,0,T159*IFERROR(INDEX(Inputs!$E$15:$E$24,MATCH(3,Inputs!$L$15:$L$24,0)),0)/12)</x:f>
        <x:v>0</x:v>
      </x:c>
      <x:c r="V159" s="180" t="n">
        <x:f>MIN(T159+U159,IF(T159&gt;0,IFERROR(INDEX(Inputs!$H$15:$H$24,MATCH(3,Inputs!$L$15:$L$24,0)),0),0))</x:f>
        <x:v>0</x:v>
      </x:c>
      <x:c r="W159" s="180" t="n">
        <x:f>MAX(0,T159+U159-V159)</x:f>
        <x:v>0</x:v>
      </x:c>
      <x:c r="X159" s="180" t="n">
        <x:f>MIN(W159,MAX(0,$G159-SUM(K159,Q159)))</x:f>
        <x:v>0</x:v>
      </x:c>
      <x:c r="Y159" s="180" t="n">
        <x:f>MAX(0,W159-X159)</x:f>
        <x:v>0</x:v>
      </x:c>
      <x:c r="Z159" s="180" t="n">
        <x:f>AE158</x:f>
        <x:v>0</x:v>
      </x:c>
      <x:c r="AA159" s="180" t="n">
        <x:f>IF(Z159&lt;=0,0,Z159*IFERROR(INDEX(Inputs!$E$15:$E$24,MATCH(4,Inputs!$L$15:$L$24,0)),0)/12)</x:f>
        <x:v>0</x:v>
      </x:c>
      <x:c r="AB159" s="180" t="n">
        <x:f>MIN(Z159+AA159,IF(Z159&gt;0,IFERROR(INDEX(Inputs!$H$15:$H$24,MATCH(4,Inputs!$L$15:$L$24,0)),0),0))</x:f>
        <x:v>0</x:v>
      </x:c>
      <x:c r="AC159" s="180" t="n">
        <x:f>MAX(0,Z159+AA159-AB159)</x:f>
        <x:v>0</x:v>
      </x:c>
      <x:c r="AD159" s="180" t="n">
        <x:f>MIN(AC159,MAX(0,$G159-SUM(K159,Q159,W159)))</x:f>
        <x:v>0</x:v>
      </x:c>
      <x:c r="AE159" s="180" t="n">
        <x:f>MAX(0,AC159-AD159)</x:f>
        <x:v>0</x:v>
      </x:c>
      <x:c r="AF159" s="180" t="n">
        <x:f>AK158</x:f>
        <x:v>0</x:v>
      </x:c>
      <x:c r="AG159" s="180" t="n">
        <x:f>IF(AF159&lt;=0,0,AF159*IFERROR(INDEX(Inputs!$E$15:$E$24,MATCH(5,Inputs!$L$15:$L$24,0)),0)/12)</x:f>
        <x:v>0</x:v>
      </x:c>
      <x:c r="AH159" s="180" t="n">
        <x:f>MIN(AF159+AG159,IF(AF159&gt;0,IFERROR(INDEX(Inputs!$H$15:$H$24,MATCH(5,Inputs!$L$15:$L$24,0)),0),0))</x:f>
        <x:v>0</x:v>
      </x:c>
      <x:c r="AI159" s="180" t="n">
        <x:f>MAX(0,AF159+AG159-AH159)</x:f>
        <x:v>0</x:v>
      </x:c>
      <x:c r="AJ159" s="180" t="n">
        <x:f>MIN(AI159,MAX(0,$G159-SUM(K159,Q159,W159,AC159)))</x:f>
        <x:v>0</x:v>
      </x:c>
      <x:c r="AK159" s="180" t="n">
        <x:f>MAX(0,AI159-AJ159)</x:f>
        <x:v>0</x:v>
      </x:c>
      <x:c r="AL159" s="180" t="n">
        <x:f>AQ158</x:f>
        <x:v>0</x:v>
      </x:c>
      <x:c r="AM159" s="180" t="n">
        <x:f>IF(AL159&lt;=0,0,AL159*IFERROR(INDEX(Inputs!$E$15:$E$24,MATCH(6,Inputs!$L$15:$L$24,0)),0)/12)</x:f>
        <x:v>0</x:v>
      </x:c>
      <x:c r="AN159" s="180" t="n">
        <x:f>MIN(AL159+AM159,IF(AL159&gt;0,IFERROR(INDEX(Inputs!$H$15:$H$24,MATCH(6,Inputs!$L$15:$L$24,0)),0),0))</x:f>
        <x:v>0</x:v>
      </x:c>
      <x:c r="AO159" s="180" t="n">
        <x:f>MAX(0,AL159+AM159-AN159)</x:f>
        <x:v>0</x:v>
      </x:c>
      <x:c r="AP159" s="180" t="n">
        <x:f>MIN(AO159,MAX(0,$G159-SUM(K159,Q159,W159,AC159,AI159)))</x:f>
        <x:v>0</x:v>
      </x:c>
      <x:c r="AQ159" s="180" t="n">
        <x:f>MAX(0,AO159-AP159)</x:f>
        <x:v>0</x:v>
      </x:c>
      <x:c r="AR159" s="180" t="n">
        <x:f>AW158</x:f>
        <x:v>0</x:v>
      </x:c>
      <x:c r="AS159" s="180" t="n">
        <x:f>IF(AR159&lt;=0,0,AR159*IFERROR(INDEX(Inputs!$E$15:$E$24,MATCH(7,Inputs!$L$15:$L$24,0)),0)/12)</x:f>
        <x:v>0</x:v>
      </x:c>
      <x:c r="AT159" s="180" t="n">
        <x:f>MIN(AR159+AS159,IF(AR159&gt;0,IFERROR(INDEX(Inputs!$H$15:$H$24,MATCH(7,Inputs!$L$15:$L$24,0)),0),0))</x:f>
        <x:v>0</x:v>
      </x:c>
      <x:c r="AU159" s="180" t="n">
        <x:f>MAX(0,AR159+AS159-AT159)</x:f>
        <x:v>0</x:v>
      </x:c>
      <x:c r="AV159" s="180" t="n">
        <x:f>MIN(AU159,MAX(0,$G159-SUM(K159,Q159,W159,AC159,AI159,AO159)))</x:f>
        <x:v>0</x:v>
      </x:c>
      <x:c r="AW159" s="180" t="n">
        <x:f>MAX(0,AU159-AV159)</x:f>
        <x:v>0</x:v>
      </x:c>
      <x:c r="AX159" s="180" t="n">
        <x:f>BC158</x:f>
        <x:v>0</x:v>
      </x:c>
      <x:c r="AY159" s="180" t="n">
        <x:f>IF(AX159&lt;=0,0,AX159*IFERROR(INDEX(Inputs!$E$15:$E$24,MATCH(8,Inputs!$L$15:$L$24,0)),0)/12)</x:f>
        <x:v>0</x:v>
      </x:c>
      <x:c r="AZ159" s="180" t="n">
        <x:f>MIN(AX159+AY159,IF(AX159&gt;0,IFERROR(INDEX(Inputs!$H$15:$H$24,MATCH(8,Inputs!$L$15:$L$24,0)),0),0))</x:f>
        <x:v>0</x:v>
      </x:c>
      <x:c r="BA159" s="180" t="n">
        <x:f>MAX(0,AX159+AY159-AZ159)</x:f>
        <x:v>0</x:v>
      </x:c>
      <x:c r="BB159" s="180" t="n">
        <x:f>MIN(BA159,MAX(0,$G159-SUM(K159,Q159,W159,AC159,AI159,AO159,AU159)))</x:f>
        <x:v>0</x:v>
      </x:c>
      <x:c r="BC159" s="180" t="n">
        <x:f>MAX(0,BA159-BB159)</x:f>
        <x:v>0</x:v>
      </x:c>
      <x:c r="BD159" s="180" t="n">
        <x:f>BI158</x:f>
        <x:v>0</x:v>
      </x:c>
      <x:c r="BE159" s="180" t="n">
        <x:f>IF(BD159&lt;=0,0,BD159*IFERROR(INDEX(Inputs!$E$15:$E$24,MATCH(9,Inputs!$L$15:$L$24,0)),0)/12)</x:f>
        <x:v>0</x:v>
      </x:c>
      <x:c r="BF159" s="180" t="n">
        <x:f>MIN(BD159+BE159,IF(BD159&gt;0,IFERROR(INDEX(Inputs!$H$15:$H$24,MATCH(9,Inputs!$L$15:$L$24,0)),0),0))</x:f>
        <x:v>0</x:v>
      </x:c>
      <x:c r="BG159" s="180" t="n">
        <x:f>MAX(0,BD159+BE159-BF159)</x:f>
        <x:v>0</x:v>
      </x:c>
      <x:c r="BH159" s="180" t="n">
        <x:f>MIN(BG159,MAX(0,$G159-SUM(K159,Q159,W159,AC159,AI159,AO159,AU159,BA159)))</x:f>
        <x:v>0</x:v>
      </x:c>
      <x:c r="BI159" s="180" t="n">
        <x:f>MAX(0,BG159-BH159)</x:f>
        <x:v>0</x:v>
      </x:c>
      <x:c r="BJ159" s="180" t="n">
        <x:f>BO158</x:f>
        <x:v>0</x:v>
      </x:c>
      <x:c r="BK159" s="180" t="n">
        <x:f>IF(BJ159&lt;=0,0,BJ159*IFERROR(INDEX(Inputs!$E$15:$E$24,MATCH(10,Inputs!$L$15:$L$24,0)),0)/12)</x:f>
        <x:v>0</x:v>
      </x:c>
      <x:c r="BL159" s="180" t="n">
        <x:f>MIN(BJ159+BK159,IF(BJ159&gt;0,IFERROR(INDEX(Inputs!$H$15:$H$24,MATCH(10,Inputs!$L$15:$L$24,0)),0),0))</x:f>
        <x:v>0</x:v>
      </x:c>
      <x:c r="BM159" s="180" t="n">
        <x:f>MAX(0,BJ159+BK159-BL159)</x:f>
        <x:v>0</x:v>
      </x:c>
      <x:c r="BN159" s="180" t="n">
        <x:f>MIN(BM159,MAX(0,$G159-SUM(K159,Q159,W159,AC159,AI159,AO159,AU159,BA159,BG159)))</x:f>
        <x:v>0</x:v>
      </x:c>
      <x:c r="BO159" s="192" t="n">
        <x:f>MAX(0,BM159-BN159)</x:f>
        <x:v>0</x:v>
      </x:c>
    </x:row>
    <x:row r="160">
      <x:c r="A160" s="191" t="n">
        <x:f>153</x:f>
        <x:v>153</x:v>
      </x:c>
      <x:c r="B160" s="178" t="n">
        <x:f>EDATE(Inputs!$B$4,A160-1)</x:f>
        <x:v>50844</x:v>
      </x:c>
      <x:c r="C160" s="182" t="n">
        <x:f>SUM(H160,N160,T160,Z160,AF160,AL160,AR160,AX160,BD160,BJ160)</x:f>
        <x:v>0</x:v>
      </x:c>
      <x:c r="D160" s="182" t="n">
        <x:f>SUM(I160,O160,U160,AA160,AG160,AM160,AS160,AY160,BE160,BK160)</x:f>
        <x:v>0</x:v>
      </x:c>
      <x:c r="E160" s="182" t="n">
        <x:f>SUM(J160,P160,V160,AB160,AH160,AN160,AT160,AZ160,BF160,BL160)+SUM(L160,R160,X160,AD160,AJ160,AP160,AV160,BB160,BH160,BN160)</x:f>
        <x:v>0</x:v>
      </x:c>
      <x:c r="F160" s="182" t="n">
        <x:f>SUM(M160,S160,Y160,AE160,AK160,AQ160,AW160,BC160,BI160,BO160)</x:f>
        <x:v>0</x:v>
      </x:c>
      <x:c r="G160" s="182" t="n">
        <x:f>MAX(0,Inputs!$B$12-SUM(J160,P160,V160,AB160,AH160,AN160,AT160,AZ160,BF160,BL160))</x:f>
        <x:v>1150</x:v>
      </x:c>
      <x:c r="H160" s="180" t="n">
        <x:f>M159</x:f>
        <x:v>0</x:v>
      </x:c>
      <x:c r="I160" s="180" t="n">
        <x:f>IF(H160&lt;=0,0,H160*IFERROR(INDEX(Inputs!$E$15:$E$24,MATCH(1,Inputs!$L$15:$L$24,0)),0)/12)</x:f>
        <x:v>0</x:v>
      </x:c>
      <x:c r="J160" s="180" t="n">
        <x:f>MIN(H160+I160,IF(H160&gt;0,IFERROR(INDEX(Inputs!$H$15:$H$24,MATCH(1,Inputs!$L$15:$L$24,0)),0),0))</x:f>
        <x:v>0</x:v>
      </x:c>
      <x:c r="K160" s="180" t="n">
        <x:f>MAX(0,H160+I160-J160)</x:f>
        <x:v>0</x:v>
      </x:c>
      <x:c r="L160" s="180" t="n">
        <x:f>MIN(K160,MAX(0,$G160-0))</x:f>
        <x:v>0</x:v>
      </x:c>
      <x:c r="M160" s="180" t="n">
        <x:f>MAX(0,K160-L160)</x:f>
        <x:v>0</x:v>
      </x:c>
      <x:c r="N160" s="180" t="n">
        <x:f>S159</x:f>
        <x:v>0</x:v>
      </x:c>
      <x:c r="O160" s="180" t="n">
        <x:f>IF(N160&lt;=0,0,N160*IFERROR(INDEX(Inputs!$E$15:$E$24,MATCH(2,Inputs!$L$15:$L$24,0)),0)/12)</x:f>
        <x:v>0</x:v>
      </x:c>
      <x:c r="P160" s="180" t="n">
        <x:f>MIN(N160+O160,IF(N160&gt;0,IFERROR(INDEX(Inputs!$H$15:$H$24,MATCH(2,Inputs!$L$15:$L$24,0)),0),0))</x:f>
        <x:v>0</x:v>
      </x:c>
      <x:c r="Q160" s="180" t="n">
        <x:f>MAX(0,N160+O160-P160)</x:f>
        <x:v>0</x:v>
      </x:c>
      <x:c r="R160" s="180" t="n">
        <x:f>MIN(Q160,MAX(0,$G160-SUM(K160)))</x:f>
        <x:v>0</x:v>
      </x:c>
      <x:c r="S160" s="180" t="n">
        <x:f>MAX(0,Q160-R160)</x:f>
        <x:v>0</x:v>
      </x:c>
      <x:c r="T160" s="180" t="n">
        <x:f>Y159</x:f>
        <x:v>0</x:v>
      </x:c>
      <x:c r="U160" s="180" t="n">
        <x:f>IF(T160&lt;=0,0,T160*IFERROR(INDEX(Inputs!$E$15:$E$24,MATCH(3,Inputs!$L$15:$L$24,0)),0)/12)</x:f>
        <x:v>0</x:v>
      </x:c>
      <x:c r="V160" s="180" t="n">
        <x:f>MIN(T160+U160,IF(T160&gt;0,IFERROR(INDEX(Inputs!$H$15:$H$24,MATCH(3,Inputs!$L$15:$L$24,0)),0),0))</x:f>
        <x:v>0</x:v>
      </x:c>
      <x:c r="W160" s="180" t="n">
        <x:f>MAX(0,T160+U160-V160)</x:f>
        <x:v>0</x:v>
      </x:c>
      <x:c r="X160" s="180" t="n">
        <x:f>MIN(W160,MAX(0,$G160-SUM(K160,Q160)))</x:f>
        <x:v>0</x:v>
      </x:c>
      <x:c r="Y160" s="180" t="n">
        <x:f>MAX(0,W160-X160)</x:f>
        <x:v>0</x:v>
      </x:c>
      <x:c r="Z160" s="180" t="n">
        <x:f>AE159</x:f>
        <x:v>0</x:v>
      </x:c>
      <x:c r="AA160" s="180" t="n">
        <x:f>IF(Z160&lt;=0,0,Z160*IFERROR(INDEX(Inputs!$E$15:$E$24,MATCH(4,Inputs!$L$15:$L$24,0)),0)/12)</x:f>
        <x:v>0</x:v>
      </x:c>
      <x:c r="AB160" s="180" t="n">
        <x:f>MIN(Z160+AA160,IF(Z160&gt;0,IFERROR(INDEX(Inputs!$H$15:$H$24,MATCH(4,Inputs!$L$15:$L$24,0)),0),0))</x:f>
        <x:v>0</x:v>
      </x:c>
      <x:c r="AC160" s="180" t="n">
        <x:f>MAX(0,Z160+AA160-AB160)</x:f>
        <x:v>0</x:v>
      </x:c>
      <x:c r="AD160" s="180" t="n">
        <x:f>MIN(AC160,MAX(0,$G160-SUM(K160,Q160,W160)))</x:f>
        <x:v>0</x:v>
      </x:c>
      <x:c r="AE160" s="180" t="n">
        <x:f>MAX(0,AC160-AD160)</x:f>
        <x:v>0</x:v>
      </x:c>
      <x:c r="AF160" s="180" t="n">
        <x:f>AK159</x:f>
        <x:v>0</x:v>
      </x:c>
      <x:c r="AG160" s="180" t="n">
        <x:f>IF(AF160&lt;=0,0,AF160*IFERROR(INDEX(Inputs!$E$15:$E$24,MATCH(5,Inputs!$L$15:$L$24,0)),0)/12)</x:f>
        <x:v>0</x:v>
      </x:c>
      <x:c r="AH160" s="180" t="n">
        <x:f>MIN(AF160+AG160,IF(AF160&gt;0,IFERROR(INDEX(Inputs!$H$15:$H$24,MATCH(5,Inputs!$L$15:$L$24,0)),0),0))</x:f>
        <x:v>0</x:v>
      </x:c>
      <x:c r="AI160" s="180" t="n">
        <x:f>MAX(0,AF160+AG160-AH160)</x:f>
        <x:v>0</x:v>
      </x:c>
      <x:c r="AJ160" s="180" t="n">
        <x:f>MIN(AI160,MAX(0,$G160-SUM(K160,Q160,W160,AC160)))</x:f>
        <x:v>0</x:v>
      </x:c>
      <x:c r="AK160" s="180" t="n">
        <x:f>MAX(0,AI160-AJ160)</x:f>
        <x:v>0</x:v>
      </x:c>
      <x:c r="AL160" s="180" t="n">
        <x:f>AQ159</x:f>
        <x:v>0</x:v>
      </x:c>
      <x:c r="AM160" s="180" t="n">
        <x:f>IF(AL160&lt;=0,0,AL160*IFERROR(INDEX(Inputs!$E$15:$E$24,MATCH(6,Inputs!$L$15:$L$24,0)),0)/12)</x:f>
        <x:v>0</x:v>
      </x:c>
      <x:c r="AN160" s="180" t="n">
        <x:f>MIN(AL160+AM160,IF(AL160&gt;0,IFERROR(INDEX(Inputs!$H$15:$H$24,MATCH(6,Inputs!$L$15:$L$24,0)),0),0))</x:f>
        <x:v>0</x:v>
      </x:c>
      <x:c r="AO160" s="180" t="n">
        <x:f>MAX(0,AL160+AM160-AN160)</x:f>
        <x:v>0</x:v>
      </x:c>
      <x:c r="AP160" s="180" t="n">
        <x:f>MIN(AO160,MAX(0,$G160-SUM(K160,Q160,W160,AC160,AI160)))</x:f>
        <x:v>0</x:v>
      </x:c>
      <x:c r="AQ160" s="180" t="n">
        <x:f>MAX(0,AO160-AP160)</x:f>
        <x:v>0</x:v>
      </x:c>
      <x:c r="AR160" s="180" t="n">
        <x:f>AW159</x:f>
        <x:v>0</x:v>
      </x:c>
      <x:c r="AS160" s="180" t="n">
        <x:f>IF(AR160&lt;=0,0,AR160*IFERROR(INDEX(Inputs!$E$15:$E$24,MATCH(7,Inputs!$L$15:$L$24,0)),0)/12)</x:f>
        <x:v>0</x:v>
      </x:c>
      <x:c r="AT160" s="180" t="n">
        <x:f>MIN(AR160+AS160,IF(AR160&gt;0,IFERROR(INDEX(Inputs!$H$15:$H$24,MATCH(7,Inputs!$L$15:$L$24,0)),0),0))</x:f>
        <x:v>0</x:v>
      </x:c>
      <x:c r="AU160" s="180" t="n">
        <x:f>MAX(0,AR160+AS160-AT160)</x:f>
        <x:v>0</x:v>
      </x:c>
      <x:c r="AV160" s="180" t="n">
        <x:f>MIN(AU160,MAX(0,$G160-SUM(K160,Q160,W160,AC160,AI160,AO160)))</x:f>
        <x:v>0</x:v>
      </x:c>
      <x:c r="AW160" s="180" t="n">
        <x:f>MAX(0,AU160-AV160)</x:f>
        <x:v>0</x:v>
      </x:c>
      <x:c r="AX160" s="180" t="n">
        <x:f>BC159</x:f>
        <x:v>0</x:v>
      </x:c>
      <x:c r="AY160" s="180" t="n">
        <x:f>IF(AX160&lt;=0,0,AX160*IFERROR(INDEX(Inputs!$E$15:$E$24,MATCH(8,Inputs!$L$15:$L$24,0)),0)/12)</x:f>
        <x:v>0</x:v>
      </x:c>
      <x:c r="AZ160" s="180" t="n">
        <x:f>MIN(AX160+AY160,IF(AX160&gt;0,IFERROR(INDEX(Inputs!$H$15:$H$24,MATCH(8,Inputs!$L$15:$L$24,0)),0),0))</x:f>
        <x:v>0</x:v>
      </x:c>
      <x:c r="BA160" s="180" t="n">
        <x:f>MAX(0,AX160+AY160-AZ160)</x:f>
        <x:v>0</x:v>
      </x:c>
      <x:c r="BB160" s="180" t="n">
        <x:f>MIN(BA160,MAX(0,$G160-SUM(K160,Q160,W160,AC160,AI160,AO160,AU160)))</x:f>
        <x:v>0</x:v>
      </x:c>
      <x:c r="BC160" s="180" t="n">
        <x:f>MAX(0,BA160-BB160)</x:f>
        <x:v>0</x:v>
      </x:c>
      <x:c r="BD160" s="180" t="n">
        <x:f>BI159</x:f>
        <x:v>0</x:v>
      </x:c>
      <x:c r="BE160" s="180" t="n">
        <x:f>IF(BD160&lt;=0,0,BD160*IFERROR(INDEX(Inputs!$E$15:$E$24,MATCH(9,Inputs!$L$15:$L$24,0)),0)/12)</x:f>
        <x:v>0</x:v>
      </x:c>
      <x:c r="BF160" s="180" t="n">
        <x:f>MIN(BD160+BE160,IF(BD160&gt;0,IFERROR(INDEX(Inputs!$H$15:$H$24,MATCH(9,Inputs!$L$15:$L$24,0)),0),0))</x:f>
        <x:v>0</x:v>
      </x:c>
      <x:c r="BG160" s="180" t="n">
        <x:f>MAX(0,BD160+BE160-BF160)</x:f>
        <x:v>0</x:v>
      </x:c>
      <x:c r="BH160" s="180" t="n">
        <x:f>MIN(BG160,MAX(0,$G160-SUM(K160,Q160,W160,AC160,AI160,AO160,AU160,BA160)))</x:f>
        <x:v>0</x:v>
      </x:c>
      <x:c r="BI160" s="180" t="n">
        <x:f>MAX(0,BG160-BH160)</x:f>
        <x:v>0</x:v>
      </x:c>
      <x:c r="BJ160" s="180" t="n">
        <x:f>BO159</x:f>
        <x:v>0</x:v>
      </x:c>
      <x:c r="BK160" s="180" t="n">
        <x:f>IF(BJ160&lt;=0,0,BJ160*IFERROR(INDEX(Inputs!$E$15:$E$24,MATCH(10,Inputs!$L$15:$L$24,0)),0)/12)</x:f>
        <x:v>0</x:v>
      </x:c>
      <x:c r="BL160" s="180" t="n">
        <x:f>MIN(BJ160+BK160,IF(BJ160&gt;0,IFERROR(INDEX(Inputs!$H$15:$H$24,MATCH(10,Inputs!$L$15:$L$24,0)),0),0))</x:f>
        <x:v>0</x:v>
      </x:c>
      <x:c r="BM160" s="180" t="n">
        <x:f>MAX(0,BJ160+BK160-BL160)</x:f>
        <x:v>0</x:v>
      </x:c>
      <x:c r="BN160" s="180" t="n">
        <x:f>MIN(BM160,MAX(0,$G160-SUM(K160,Q160,W160,AC160,AI160,AO160,AU160,BA160,BG160)))</x:f>
        <x:v>0</x:v>
      </x:c>
      <x:c r="BO160" s="192" t="n">
        <x:f>MAX(0,BM160-BN160)</x:f>
        <x:v>0</x:v>
      </x:c>
    </x:row>
    <x:row r="161">
      <x:c r="A161" s="191" t="n">
        <x:f>154</x:f>
        <x:v>154</x:v>
      </x:c>
      <x:c r="B161" s="178" t="n">
        <x:f>EDATE(Inputs!$B$4,A161-1)</x:f>
        <x:v>50875</x:v>
      </x:c>
      <x:c r="C161" s="182" t="n">
        <x:f>SUM(H161,N161,T161,Z161,AF161,AL161,AR161,AX161,BD161,BJ161)</x:f>
        <x:v>0</x:v>
      </x:c>
      <x:c r="D161" s="182" t="n">
        <x:f>SUM(I161,O161,U161,AA161,AG161,AM161,AS161,AY161,BE161,BK161)</x:f>
        <x:v>0</x:v>
      </x:c>
      <x:c r="E161" s="182" t="n">
        <x:f>SUM(J161,P161,V161,AB161,AH161,AN161,AT161,AZ161,BF161,BL161)+SUM(L161,R161,X161,AD161,AJ161,AP161,AV161,BB161,BH161,BN161)</x:f>
        <x:v>0</x:v>
      </x:c>
      <x:c r="F161" s="182" t="n">
        <x:f>SUM(M161,S161,Y161,AE161,AK161,AQ161,AW161,BC161,BI161,BO161)</x:f>
        <x:v>0</x:v>
      </x:c>
      <x:c r="G161" s="182" t="n">
        <x:f>MAX(0,Inputs!$B$12-SUM(J161,P161,V161,AB161,AH161,AN161,AT161,AZ161,BF161,BL161))</x:f>
        <x:v>1150</x:v>
      </x:c>
      <x:c r="H161" s="180" t="n">
        <x:f>M160</x:f>
        <x:v>0</x:v>
      </x:c>
      <x:c r="I161" s="180" t="n">
        <x:f>IF(H161&lt;=0,0,H161*IFERROR(INDEX(Inputs!$E$15:$E$24,MATCH(1,Inputs!$L$15:$L$24,0)),0)/12)</x:f>
        <x:v>0</x:v>
      </x:c>
      <x:c r="J161" s="180" t="n">
        <x:f>MIN(H161+I161,IF(H161&gt;0,IFERROR(INDEX(Inputs!$H$15:$H$24,MATCH(1,Inputs!$L$15:$L$24,0)),0),0))</x:f>
        <x:v>0</x:v>
      </x:c>
      <x:c r="K161" s="180" t="n">
        <x:f>MAX(0,H161+I161-J161)</x:f>
        <x:v>0</x:v>
      </x:c>
      <x:c r="L161" s="180" t="n">
        <x:f>MIN(K161,MAX(0,$G161-0))</x:f>
        <x:v>0</x:v>
      </x:c>
      <x:c r="M161" s="180" t="n">
        <x:f>MAX(0,K161-L161)</x:f>
        <x:v>0</x:v>
      </x:c>
      <x:c r="N161" s="180" t="n">
        <x:f>S160</x:f>
        <x:v>0</x:v>
      </x:c>
      <x:c r="O161" s="180" t="n">
        <x:f>IF(N161&lt;=0,0,N161*IFERROR(INDEX(Inputs!$E$15:$E$24,MATCH(2,Inputs!$L$15:$L$24,0)),0)/12)</x:f>
        <x:v>0</x:v>
      </x:c>
      <x:c r="P161" s="180" t="n">
        <x:f>MIN(N161+O161,IF(N161&gt;0,IFERROR(INDEX(Inputs!$H$15:$H$24,MATCH(2,Inputs!$L$15:$L$24,0)),0),0))</x:f>
        <x:v>0</x:v>
      </x:c>
      <x:c r="Q161" s="180" t="n">
        <x:f>MAX(0,N161+O161-P161)</x:f>
        <x:v>0</x:v>
      </x:c>
      <x:c r="R161" s="180" t="n">
        <x:f>MIN(Q161,MAX(0,$G161-SUM(K161)))</x:f>
        <x:v>0</x:v>
      </x:c>
      <x:c r="S161" s="180" t="n">
        <x:f>MAX(0,Q161-R161)</x:f>
        <x:v>0</x:v>
      </x:c>
      <x:c r="T161" s="180" t="n">
        <x:f>Y160</x:f>
        <x:v>0</x:v>
      </x:c>
      <x:c r="U161" s="180" t="n">
        <x:f>IF(T161&lt;=0,0,T161*IFERROR(INDEX(Inputs!$E$15:$E$24,MATCH(3,Inputs!$L$15:$L$24,0)),0)/12)</x:f>
        <x:v>0</x:v>
      </x:c>
      <x:c r="V161" s="180" t="n">
        <x:f>MIN(T161+U161,IF(T161&gt;0,IFERROR(INDEX(Inputs!$H$15:$H$24,MATCH(3,Inputs!$L$15:$L$24,0)),0),0))</x:f>
        <x:v>0</x:v>
      </x:c>
      <x:c r="W161" s="180" t="n">
        <x:f>MAX(0,T161+U161-V161)</x:f>
        <x:v>0</x:v>
      </x:c>
      <x:c r="X161" s="180" t="n">
        <x:f>MIN(W161,MAX(0,$G161-SUM(K161,Q161)))</x:f>
        <x:v>0</x:v>
      </x:c>
      <x:c r="Y161" s="180" t="n">
        <x:f>MAX(0,W161-X161)</x:f>
        <x:v>0</x:v>
      </x:c>
      <x:c r="Z161" s="180" t="n">
        <x:f>AE160</x:f>
        <x:v>0</x:v>
      </x:c>
      <x:c r="AA161" s="180" t="n">
        <x:f>IF(Z161&lt;=0,0,Z161*IFERROR(INDEX(Inputs!$E$15:$E$24,MATCH(4,Inputs!$L$15:$L$24,0)),0)/12)</x:f>
        <x:v>0</x:v>
      </x:c>
      <x:c r="AB161" s="180" t="n">
        <x:f>MIN(Z161+AA161,IF(Z161&gt;0,IFERROR(INDEX(Inputs!$H$15:$H$24,MATCH(4,Inputs!$L$15:$L$24,0)),0),0))</x:f>
        <x:v>0</x:v>
      </x:c>
      <x:c r="AC161" s="180" t="n">
        <x:f>MAX(0,Z161+AA161-AB161)</x:f>
        <x:v>0</x:v>
      </x:c>
      <x:c r="AD161" s="180" t="n">
        <x:f>MIN(AC161,MAX(0,$G161-SUM(K161,Q161,W161)))</x:f>
        <x:v>0</x:v>
      </x:c>
      <x:c r="AE161" s="180" t="n">
        <x:f>MAX(0,AC161-AD161)</x:f>
        <x:v>0</x:v>
      </x:c>
      <x:c r="AF161" s="180" t="n">
        <x:f>AK160</x:f>
        <x:v>0</x:v>
      </x:c>
      <x:c r="AG161" s="180" t="n">
        <x:f>IF(AF161&lt;=0,0,AF161*IFERROR(INDEX(Inputs!$E$15:$E$24,MATCH(5,Inputs!$L$15:$L$24,0)),0)/12)</x:f>
        <x:v>0</x:v>
      </x:c>
      <x:c r="AH161" s="180" t="n">
        <x:f>MIN(AF161+AG161,IF(AF161&gt;0,IFERROR(INDEX(Inputs!$H$15:$H$24,MATCH(5,Inputs!$L$15:$L$24,0)),0),0))</x:f>
        <x:v>0</x:v>
      </x:c>
      <x:c r="AI161" s="180" t="n">
        <x:f>MAX(0,AF161+AG161-AH161)</x:f>
        <x:v>0</x:v>
      </x:c>
      <x:c r="AJ161" s="180" t="n">
        <x:f>MIN(AI161,MAX(0,$G161-SUM(K161,Q161,W161,AC161)))</x:f>
        <x:v>0</x:v>
      </x:c>
      <x:c r="AK161" s="180" t="n">
        <x:f>MAX(0,AI161-AJ161)</x:f>
        <x:v>0</x:v>
      </x:c>
      <x:c r="AL161" s="180" t="n">
        <x:f>AQ160</x:f>
        <x:v>0</x:v>
      </x:c>
      <x:c r="AM161" s="180" t="n">
        <x:f>IF(AL161&lt;=0,0,AL161*IFERROR(INDEX(Inputs!$E$15:$E$24,MATCH(6,Inputs!$L$15:$L$24,0)),0)/12)</x:f>
        <x:v>0</x:v>
      </x:c>
      <x:c r="AN161" s="180" t="n">
        <x:f>MIN(AL161+AM161,IF(AL161&gt;0,IFERROR(INDEX(Inputs!$H$15:$H$24,MATCH(6,Inputs!$L$15:$L$24,0)),0),0))</x:f>
        <x:v>0</x:v>
      </x:c>
      <x:c r="AO161" s="180" t="n">
        <x:f>MAX(0,AL161+AM161-AN161)</x:f>
        <x:v>0</x:v>
      </x:c>
      <x:c r="AP161" s="180" t="n">
        <x:f>MIN(AO161,MAX(0,$G161-SUM(K161,Q161,W161,AC161,AI161)))</x:f>
        <x:v>0</x:v>
      </x:c>
      <x:c r="AQ161" s="180" t="n">
        <x:f>MAX(0,AO161-AP161)</x:f>
        <x:v>0</x:v>
      </x:c>
      <x:c r="AR161" s="180" t="n">
        <x:f>AW160</x:f>
        <x:v>0</x:v>
      </x:c>
      <x:c r="AS161" s="180" t="n">
        <x:f>IF(AR161&lt;=0,0,AR161*IFERROR(INDEX(Inputs!$E$15:$E$24,MATCH(7,Inputs!$L$15:$L$24,0)),0)/12)</x:f>
        <x:v>0</x:v>
      </x:c>
      <x:c r="AT161" s="180" t="n">
        <x:f>MIN(AR161+AS161,IF(AR161&gt;0,IFERROR(INDEX(Inputs!$H$15:$H$24,MATCH(7,Inputs!$L$15:$L$24,0)),0),0))</x:f>
        <x:v>0</x:v>
      </x:c>
      <x:c r="AU161" s="180" t="n">
        <x:f>MAX(0,AR161+AS161-AT161)</x:f>
        <x:v>0</x:v>
      </x:c>
      <x:c r="AV161" s="180" t="n">
        <x:f>MIN(AU161,MAX(0,$G161-SUM(K161,Q161,W161,AC161,AI161,AO161)))</x:f>
        <x:v>0</x:v>
      </x:c>
      <x:c r="AW161" s="180" t="n">
        <x:f>MAX(0,AU161-AV161)</x:f>
        <x:v>0</x:v>
      </x:c>
      <x:c r="AX161" s="180" t="n">
        <x:f>BC160</x:f>
        <x:v>0</x:v>
      </x:c>
      <x:c r="AY161" s="180" t="n">
        <x:f>IF(AX161&lt;=0,0,AX161*IFERROR(INDEX(Inputs!$E$15:$E$24,MATCH(8,Inputs!$L$15:$L$24,0)),0)/12)</x:f>
        <x:v>0</x:v>
      </x:c>
      <x:c r="AZ161" s="180" t="n">
        <x:f>MIN(AX161+AY161,IF(AX161&gt;0,IFERROR(INDEX(Inputs!$H$15:$H$24,MATCH(8,Inputs!$L$15:$L$24,0)),0),0))</x:f>
        <x:v>0</x:v>
      </x:c>
      <x:c r="BA161" s="180" t="n">
        <x:f>MAX(0,AX161+AY161-AZ161)</x:f>
        <x:v>0</x:v>
      </x:c>
      <x:c r="BB161" s="180" t="n">
        <x:f>MIN(BA161,MAX(0,$G161-SUM(K161,Q161,W161,AC161,AI161,AO161,AU161)))</x:f>
        <x:v>0</x:v>
      </x:c>
      <x:c r="BC161" s="180" t="n">
        <x:f>MAX(0,BA161-BB161)</x:f>
        <x:v>0</x:v>
      </x:c>
      <x:c r="BD161" s="180" t="n">
        <x:f>BI160</x:f>
        <x:v>0</x:v>
      </x:c>
      <x:c r="BE161" s="180" t="n">
        <x:f>IF(BD161&lt;=0,0,BD161*IFERROR(INDEX(Inputs!$E$15:$E$24,MATCH(9,Inputs!$L$15:$L$24,0)),0)/12)</x:f>
        <x:v>0</x:v>
      </x:c>
      <x:c r="BF161" s="180" t="n">
        <x:f>MIN(BD161+BE161,IF(BD161&gt;0,IFERROR(INDEX(Inputs!$H$15:$H$24,MATCH(9,Inputs!$L$15:$L$24,0)),0),0))</x:f>
        <x:v>0</x:v>
      </x:c>
      <x:c r="BG161" s="180" t="n">
        <x:f>MAX(0,BD161+BE161-BF161)</x:f>
        <x:v>0</x:v>
      </x:c>
      <x:c r="BH161" s="180" t="n">
        <x:f>MIN(BG161,MAX(0,$G161-SUM(K161,Q161,W161,AC161,AI161,AO161,AU161,BA161)))</x:f>
        <x:v>0</x:v>
      </x:c>
      <x:c r="BI161" s="180" t="n">
        <x:f>MAX(0,BG161-BH161)</x:f>
        <x:v>0</x:v>
      </x:c>
      <x:c r="BJ161" s="180" t="n">
        <x:f>BO160</x:f>
        <x:v>0</x:v>
      </x:c>
      <x:c r="BK161" s="180" t="n">
        <x:f>IF(BJ161&lt;=0,0,BJ161*IFERROR(INDEX(Inputs!$E$15:$E$24,MATCH(10,Inputs!$L$15:$L$24,0)),0)/12)</x:f>
        <x:v>0</x:v>
      </x:c>
      <x:c r="BL161" s="180" t="n">
        <x:f>MIN(BJ161+BK161,IF(BJ161&gt;0,IFERROR(INDEX(Inputs!$H$15:$H$24,MATCH(10,Inputs!$L$15:$L$24,0)),0),0))</x:f>
        <x:v>0</x:v>
      </x:c>
      <x:c r="BM161" s="180" t="n">
        <x:f>MAX(0,BJ161+BK161-BL161)</x:f>
        <x:v>0</x:v>
      </x:c>
      <x:c r="BN161" s="180" t="n">
        <x:f>MIN(BM161,MAX(0,$G161-SUM(K161,Q161,W161,AC161,AI161,AO161,AU161,BA161,BG161)))</x:f>
        <x:v>0</x:v>
      </x:c>
      <x:c r="BO161" s="192" t="n">
        <x:f>MAX(0,BM161-BN161)</x:f>
        <x:v>0</x:v>
      </x:c>
    </x:row>
    <x:row r="162">
      <x:c r="A162" s="191" t="n">
        <x:f>155</x:f>
        <x:v>155</x:v>
      </x:c>
      <x:c r="B162" s="178" t="n">
        <x:f>EDATE(Inputs!$B$4,A162-1)</x:f>
        <x:v>50905</x:v>
      </x:c>
      <x:c r="C162" s="182" t="n">
        <x:f>SUM(H162,N162,T162,Z162,AF162,AL162,AR162,AX162,BD162,BJ162)</x:f>
        <x:v>0</x:v>
      </x:c>
      <x:c r="D162" s="182" t="n">
        <x:f>SUM(I162,O162,U162,AA162,AG162,AM162,AS162,AY162,BE162,BK162)</x:f>
        <x:v>0</x:v>
      </x:c>
      <x:c r="E162" s="182" t="n">
        <x:f>SUM(J162,P162,V162,AB162,AH162,AN162,AT162,AZ162,BF162,BL162)+SUM(L162,R162,X162,AD162,AJ162,AP162,AV162,BB162,BH162,BN162)</x:f>
        <x:v>0</x:v>
      </x:c>
      <x:c r="F162" s="182" t="n">
        <x:f>SUM(M162,S162,Y162,AE162,AK162,AQ162,AW162,BC162,BI162,BO162)</x:f>
        <x:v>0</x:v>
      </x:c>
      <x:c r="G162" s="182" t="n">
        <x:f>MAX(0,Inputs!$B$12-SUM(J162,P162,V162,AB162,AH162,AN162,AT162,AZ162,BF162,BL162))</x:f>
        <x:v>1150</x:v>
      </x:c>
      <x:c r="H162" s="180" t="n">
        <x:f>M161</x:f>
        <x:v>0</x:v>
      </x:c>
      <x:c r="I162" s="180" t="n">
        <x:f>IF(H162&lt;=0,0,H162*IFERROR(INDEX(Inputs!$E$15:$E$24,MATCH(1,Inputs!$L$15:$L$24,0)),0)/12)</x:f>
        <x:v>0</x:v>
      </x:c>
      <x:c r="J162" s="180" t="n">
        <x:f>MIN(H162+I162,IF(H162&gt;0,IFERROR(INDEX(Inputs!$H$15:$H$24,MATCH(1,Inputs!$L$15:$L$24,0)),0),0))</x:f>
        <x:v>0</x:v>
      </x:c>
      <x:c r="K162" s="180" t="n">
        <x:f>MAX(0,H162+I162-J162)</x:f>
        <x:v>0</x:v>
      </x:c>
      <x:c r="L162" s="180" t="n">
        <x:f>MIN(K162,MAX(0,$G162-0))</x:f>
        <x:v>0</x:v>
      </x:c>
      <x:c r="M162" s="180" t="n">
        <x:f>MAX(0,K162-L162)</x:f>
        <x:v>0</x:v>
      </x:c>
      <x:c r="N162" s="180" t="n">
        <x:f>S161</x:f>
        <x:v>0</x:v>
      </x:c>
      <x:c r="O162" s="180" t="n">
        <x:f>IF(N162&lt;=0,0,N162*IFERROR(INDEX(Inputs!$E$15:$E$24,MATCH(2,Inputs!$L$15:$L$24,0)),0)/12)</x:f>
        <x:v>0</x:v>
      </x:c>
      <x:c r="P162" s="180" t="n">
        <x:f>MIN(N162+O162,IF(N162&gt;0,IFERROR(INDEX(Inputs!$H$15:$H$24,MATCH(2,Inputs!$L$15:$L$24,0)),0),0))</x:f>
        <x:v>0</x:v>
      </x:c>
      <x:c r="Q162" s="180" t="n">
        <x:f>MAX(0,N162+O162-P162)</x:f>
        <x:v>0</x:v>
      </x:c>
      <x:c r="R162" s="180" t="n">
        <x:f>MIN(Q162,MAX(0,$G162-SUM(K162)))</x:f>
        <x:v>0</x:v>
      </x:c>
      <x:c r="S162" s="180" t="n">
        <x:f>MAX(0,Q162-R162)</x:f>
        <x:v>0</x:v>
      </x:c>
      <x:c r="T162" s="180" t="n">
        <x:f>Y161</x:f>
        <x:v>0</x:v>
      </x:c>
      <x:c r="U162" s="180" t="n">
        <x:f>IF(T162&lt;=0,0,T162*IFERROR(INDEX(Inputs!$E$15:$E$24,MATCH(3,Inputs!$L$15:$L$24,0)),0)/12)</x:f>
        <x:v>0</x:v>
      </x:c>
      <x:c r="V162" s="180" t="n">
        <x:f>MIN(T162+U162,IF(T162&gt;0,IFERROR(INDEX(Inputs!$H$15:$H$24,MATCH(3,Inputs!$L$15:$L$24,0)),0),0))</x:f>
        <x:v>0</x:v>
      </x:c>
      <x:c r="W162" s="180" t="n">
        <x:f>MAX(0,T162+U162-V162)</x:f>
        <x:v>0</x:v>
      </x:c>
      <x:c r="X162" s="180" t="n">
        <x:f>MIN(W162,MAX(0,$G162-SUM(K162,Q162)))</x:f>
        <x:v>0</x:v>
      </x:c>
      <x:c r="Y162" s="180" t="n">
        <x:f>MAX(0,W162-X162)</x:f>
        <x:v>0</x:v>
      </x:c>
      <x:c r="Z162" s="180" t="n">
        <x:f>AE161</x:f>
        <x:v>0</x:v>
      </x:c>
      <x:c r="AA162" s="180" t="n">
        <x:f>IF(Z162&lt;=0,0,Z162*IFERROR(INDEX(Inputs!$E$15:$E$24,MATCH(4,Inputs!$L$15:$L$24,0)),0)/12)</x:f>
        <x:v>0</x:v>
      </x:c>
      <x:c r="AB162" s="180" t="n">
        <x:f>MIN(Z162+AA162,IF(Z162&gt;0,IFERROR(INDEX(Inputs!$H$15:$H$24,MATCH(4,Inputs!$L$15:$L$24,0)),0),0))</x:f>
        <x:v>0</x:v>
      </x:c>
      <x:c r="AC162" s="180" t="n">
        <x:f>MAX(0,Z162+AA162-AB162)</x:f>
        <x:v>0</x:v>
      </x:c>
      <x:c r="AD162" s="180" t="n">
        <x:f>MIN(AC162,MAX(0,$G162-SUM(K162,Q162,W162)))</x:f>
        <x:v>0</x:v>
      </x:c>
      <x:c r="AE162" s="180" t="n">
        <x:f>MAX(0,AC162-AD162)</x:f>
        <x:v>0</x:v>
      </x:c>
      <x:c r="AF162" s="180" t="n">
        <x:f>AK161</x:f>
        <x:v>0</x:v>
      </x:c>
      <x:c r="AG162" s="180" t="n">
        <x:f>IF(AF162&lt;=0,0,AF162*IFERROR(INDEX(Inputs!$E$15:$E$24,MATCH(5,Inputs!$L$15:$L$24,0)),0)/12)</x:f>
        <x:v>0</x:v>
      </x:c>
      <x:c r="AH162" s="180" t="n">
        <x:f>MIN(AF162+AG162,IF(AF162&gt;0,IFERROR(INDEX(Inputs!$H$15:$H$24,MATCH(5,Inputs!$L$15:$L$24,0)),0),0))</x:f>
        <x:v>0</x:v>
      </x:c>
      <x:c r="AI162" s="180" t="n">
        <x:f>MAX(0,AF162+AG162-AH162)</x:f>
        <x:v>0</x:v>
      </x:c>
      <x:c r="AJ162" s="180" t="n">
        <x:f>MIN(AI162,MAX(0,$G162-SUM(K162,Q162,W162,AC162)))</x:f>
        <x:v>0</x:v>
      </x:c>
      <x:c r="AK162" s="180" t="n">
        <x:f>MAX(0,AI162-AJ162)</x:f>
        <x:v>0</x:v>
      </x:c>
      <x:c r="AL162" s="180" t="n">
        <x:f>AQ161</x:f>
        <x:v>0</x:v>
      </x:c>
      <x:c r="AM162" s="180" t="n">
        <x:f>IF(AL162&lt;=0,0,AL162*IFERROR(INDEX(Inputs!$E$15:$E$24,MATCH(6,Inputs!$L$15:$L$24,0)),0)/12)</x:f>
        <x:v>0</x:v>
      </x:c>
      <x:c r="AN162" s="180" t="n">
        <x:f>MIN(AL162+AM162,IF(AL162&gt;0,IFERROR(INDEX(Inputs!$H$15:$H$24,MATCH(6,Inputs!$L$15:$L$24,0)),0),0))</x:f>
        <x:v>0</x:v>
      </x:c>
      <x:c r="AO162" s="180" t="n">
        <x:f>MAX(0,AL162+AM162-AN162)</x:f>
        <x:v>0</x:v>
      </x:c>
      <x:c r="AP162" s="180" t="n">
        <x:f>MIN(AO162,MAX(0,$G162-SUM(K162,Q162,W162,AC162,AI162)))</x:f>
        <x:v>0</x:v>
      </x:c>
      <x:c r="AQ162" s="180" t="n">
        <x:f>MAX(0,AO162-AP162)</x:f>
        <x:v>0</x:v>
      </x:c>
      <x:c r="AR162" s="180" t="n">
        <x:f>AW161</x:f>
        <x:v>0</x:v>
      </x:c>
      <x:c r="AS162" s="180" t="n">
        <x:f>IF(AR162&lt;=0,0,AR162*IFERROR(INDEX(Inputs!$E$15:$E$24,MATCH(7,Inputs!$L$15:$L$24,0)),0)/12)</x:f>
        <x:v>0</x:v>
      </x:c>
      <x:c r="AT162" s="180" t="n">
        <x:f>MIN(AR162+AS162,IF(AR162&gt;0,IFERROR(INDEX(Inputs!$H$15:$H$24,MATCH(7,Inputs!$L$15:$L$24,0)),0),0))</x:f>
        <x:v>0</x:v>
      </x:c>
      <x:c r="AU162" s="180" t="n">
        <x:f>MAX(0,AR162+AS162-AT162)</x:f>
        <x:v>0</x:v>
      </x:c>
      <x:c r="AV162" s="180" t="n">
        <x:f>MIN(AU162,MAX(0,$G162-SUM(K162,Q162,W162,AC162,AI162,AO162)))</x:f>
        <x:v>0</x:v>
      </x:c>
      <x:c r="AW162" s="180" t="n">
        <x:f>MAX(0,AU162-AV162)</x:f>
        <x:v>0</x:v>
      </x:c>
      <x:c r="AX162" s="180" t="n">
        <x:f>BC161</x:f>
        <x:v>0</x:v>
      </x:c>
      <x:c r="AY162" s="180" t="n">
        <x:f>IF(AX162&lt;=0,0,AX162*IFERROR(INDEX(Inputs!$E$15:$E$24,MATCH(8,Inputs!$L$15:$L$24,0)),0)/12)</x:f>
        <x:v>0</x:v>
      </x:c>
      <x:c r="AZ162" s="180" t="n">
        <x:f>MIN(AX162+AY162,IF(AX162&gt;0,IFERROR(INDEX(Inputs!$H$15:$H$24,MATCH(8,Inputs!$L$15:$L$24,0)),0),0))</x:f>
        <x:v>0</x:v>
      </x:c>
      <x:c r="BA162" s="180" t="n">
        <x:f>MAX(0,AX162+AY162-AZ162)</x:f>
        <x:v>0</x:v>
      </x:c>
      <x:c r="BB162" s="180" t="n">
        <x:f>MIN(BA162,MAX(0,$G162-SUM(K162,Q162,W162,AC162,AI162,AO162,AU162)))</x:f>
        <x:v>0</x:v>
      </x:c>
      <x:c r="BC162" s="180" t="n">
        <x:f>MAX(0,BA162-BB162)</x:f>
        <x:v>0</x:v>
      </x:c>
      <x:c r="BD162" s="180" t="n">
        <x:f>BI161</x:f>
        <x:v>0</x:v>
      </x:c>
      <x:c r="BE162" s="180" t="n">
        <x:f>IF(BD162&lt;=0,0,BD162*IFERROR(INDEX(Inputs!$E$15:$E$24,MATCH(9,Inputs!$L$15:$L$24,0)),0)/12)</x:f>
        <x:v>0</x:v>
      </x:c>
      <x:c r="BF162" s="180" t="n">
        <x:f>MIN(BD162+BE162,IF(BD162&gt;0,IFERROR(INDEX(Inputs!$H$15:$H$24,MATCH(9,Inputs!$L$15:$L$24,0)),0),0))</x:f>
        <x:v>0</x:v>
      </x:c>
      <x:c r="BG162" s="180" t="n">
        <x:f>MAX(0,BD162+BE162-BF162)</x:f>
        <x:v>0</x:v>
      </x:c>
      <x:c r="BH162" s="180" t="n">
        <x:f>MIN(BG162,MAX(0,$G162-SUM(K162,Q162,W162,AC162,AI162,AO162,AU162,BA162)))</x:f>
        <x:v>0</x:v>
      </x:c>
      <x:c r="BI162" s="180" t="n">
        <x:f>MAX(0,BG162-BH162)</x:f>
        <x:v>0</x:v>
      </x:c>
      <x:c r="BJ162" s="180" t="n">
        <x:f>BO161</x:f>
        <x:v>0</x:v>
      </x:c>
      <x:c r="BK162" s="180" t="n">
        <x:f>IF(BJ162&lt;=0,0,BJ162*IFERROR(INDEX(Inputs!$E$15:$E$24,MATCH(10,Inputs!$L$15:$L$24,0)),0)/12)</x:f>
        <x:v>0</x:v>
      </x:c>
      <x:c r="BL162" s="180" t="n">
        <x:f>MIN(BJ162+BK162,IF(BJ162&gt;0,IFERROR(INDEX(Inputs!$H$15:$H$24,MATCH(10,Inputs!$L$15:$L$24,0)),0),0))</x:f>
        <x:v>0</x:v>
      </x:c>
      <x:c r="BM162" s="180" t="n">
        <x:f>MAX(0,BJ162+BK162-BL162)</x:f>
        <x:v>0</x:v>
      </x:c>
      <x:c r="BN162" s="180" t="n">
        <x:f>MIN(BM162,MAX(0,$G162-SUM(K162,Q162,W162,AC162,AI162,AO162,AU162,BA162,BG162)))</x:f>
        <x:v>0</x:v>
      </x:c>
      <x:c r="BO162" s="192" t="n">
        <x:f>MAX(0,BM162-BN162)</x:f>
        <x:v>0</x:v>
      </x:c>
    </x:row>
    <x:row r="163">
      <x:c r="A163" s="191" t="n">
        <x:f>156</x:f>
        <x:v>156</x:v>
      </x:c>
      <x:c r="B163" s="178" t="n">
        <x:f>EDATE(Inputs!$B$4,A163-1)</x:f>
        <x:v>50936</x:v>
      </x:c>
      <x:c r="C163" s="182" t="n">
        <x:f>SUM(H163,N163,T163,Z163,AF163,AL163,AR163,AX163,BD163,BJ163)</x:f>
        <x:v>0</x:v>
      </x:c>
      <x:c r="D163" s="182" t="n">
        <x:f>SUM(I163,O163,U163,AA163,AG163,AM163,AS163,AY163,BE163,BK163)</x:f>
        <x:v>0</x:v>
      </x:c>
      <x:c r="E163" s="182" t="n">
        <x:f>SUM(J163,P163,V163,AB163,AH163,AN163,AT163,AZ163,BF163,BL163)+SUM(L163,R163,X163,AD163,AJ163,AP163,AV163,BB163,BH163,BN163)</x:f>
        <x:v>0</x:v>
      </x:c>
      <x:c r="F163" s="182" t="n">
        <x:f>SUM(M163,S163,Y163,AE163,AK163,AQ163,AW163,BC163,BI163,BO163)</x:f>
        <x:v>0</x:v>
      </x:c>
      <x:c r="G163" s="182" t="n">
        <x:f>MAX(0,Inputs!$B$12-SUM(J163,P163,V163,AB163,AH163,AN163,AT163,AZ163,BF163,BL163))</x:f>
        <x:v>1150</x:v>
      </x:c>
      <x:c r="H163" s="180" t="n">
        <x:f>M162</x:f>
        <x:v>0</x:v>
      </x:c>
      <x:c r="I163" s="180" t="n">
        <x:f>IF(H163&lt;=0,0,H163*IFERROR(INDEX(Inputs!$E$15:$E$24,MATCH(1,Inputs!$L$15:$L$24,0)),0)/12)</x:f>
        <x:v>0</x:v>
      </x:c>
      <x:c r="J163" s="180" t="n">
        <x:f>MIN(H163+I163,IF(H163&gt;0,IFERROR(INDEX(Inputs!$H$15:$H$24,MATCH(1,Inputs!$L$15:$L$24,0)),0),0))</x:f>
        <x:v>0</x:v>
      </x:c>
      <x:c r="K163" s="180" t="n">
        <x:f>MAX(0,H163+I163-J163)</x:f>
        <x:v>0</x:v>
      </x:c>
      <x:c r="L163" s="180" t="n">
        <x:f>MIN(K163,MAX(0,$G163-0))</x:f>
        <x:v>0</x:v>
      </x:c>
      <x:c r="M163" s="180" t="n">
        <x:f>MAX(0,K163-L163)</x:f>
        <x:v>0</x:v>
      </x:c>
      <x:c r="N163" s="180" t="n">
        <x:f>S162</x:f>
        <x:v>0</x:v>
      </x:c>
      <x:c r="O163" s="180" t="n">
        <x:f>IF(N163&lt;=0,0,N163*IFERROR(INDEX(Inputs!$E$15:$E$24,MATCH(2,Inputs!$L$15:$L$24,0)),0)/12)</x:f>
        <x:v>0</x:v>
      </x:c>
      <x:c r="P163" s="180" t="n">
        <x:f>MIN(N163+O163,IF(N163&gt;0,IFERROR(INDEX(Inputs!$H$15:$H$24,MATCH(2,Inputs!$L$15:$L$24,0)),0),0))</x:f>
        <x:v>0</x:v>
      </x:c>
      <x:c r="Q163" s="180" t="n">
        <x:f>MAX(0,N163+O163-P163)</x:f>
        <x:v>0</x:v>
      </x:c>
      <x:c r="R163" s="180" t="n">
        <x:f>MIN(Q163,MAX(0,$G163-SUM(K163)))</x:f>
        <x:v>0</x:v>
      </x:c>
      <x:c r="S163" s="180" t="n">
        <x:f>MAX(0,Q163-R163)</x:f>
        <x:v>0</x:v>
      </x:c>
      <x:c r="T163" s="180" t="n">
        <x:f>Y162</x:f>
        <x:v>0</x:v>
      </x:c>
      <x:c r="U163" s="180" t="n">
        <x:f>IF(T163&lt;=0,0,T163*IFERROR(INDEX(Inputs!$E$15:$E$24,MATCH(3,Inputs!$L$15:$L$24,0)),0)/12)</x:f>
        <x:v>0</x:v>
      </x:c>
      <x:c r="V163" s="180" t="n">
        <x:f>MIN(T163+U163,IF(T163&gt;0,IFERROR(INDEX(Inputs!$H$15:$H$24,MATCH(3,Inputs!$L$15:$L$24,0)),0),0))</x:f>
        <x:v>0</x:v>
      </x:c>
      <x:c r="W163" s="180" t="n">
        <x:f>MAX(0,T163+U163-V163)</x:f>
        <x:v>0</x:v>
      </x:c>
      <x:c r="X163" s="180" t="n">
        <x:f>MIN(W163,MAX(0,$G163-SUM(K163,Q163)))</x:f>
        <x:v>0</x:v>
      </x:c>
      <x:c r="Y163" s="180" t="n">
        <x:f>MAX(0,W163-X163)</x:f>
        <x:v>0</x:v>
      </x:c>
      <x:c r="Z163" s="180" t="n">
        <x:f>AE162</x:f>
        <x:v>0</x:v>
      </x:c>
      <x:c r="AA163" s="180" t="n">
        <x:f>IF(Z163&lt;=0,0,Z163*IFERROR(INDEX(Inputs!$E$15:$E$24,MATCH(4,Inputs!$L$15:$L$24,0)),0)/12)</x:f>
        <x:v>0</x:v>
      </x:c>
      <x:c r="AB163" s="180" t="n">
        <x:f>MIN(Z163+AA163,IF(Z163&gt;0,IFERROR(INDEX(Inputs!$H$15:$H$24,MATCH(4,Inputs!$L$15:$L$24,0)),0),0))</x:f>
        <x:v>0</x:v>
      </x:c>
      <x:c r="AC163" s="180" t="n">
        <x:f>MAX(0,Z163+AA163-AB163)</x:f>
        <x:v>0</x:v>
      </x:c>
      <x:c r="AD163" s="180" t="n">
        <x:f>MIN(AC163,MAX(0,$G163-SUM(K163,Q163,W163)))</x:f>
        <x:v>0</x:v>
      </x:c>
      <x:c r="AE163" s="180" t="n">
        <x:f>MAX(0,AC163-AD163)</x:f>
        <x:v>0</x:v>
      </x:c>
      <x:c r="AF163" s="180" t="n">
        <x:f>AK162</x:f>
        <x:v>0</x:v>
      </x:c>
      <x:c r="AG163" s="180" t="n">
        <x:f>IF(AF163&lt;=0,0,AF163*IFERROR(INDEX(Inputs!$E$15:$E$24,MATCH(5,Inputs!$L$15:$L$24,0)),0)/12)</x:f>
        <x:v>0</x:v>
      </x:c>
      <x:c r="AH163" s="180" t="n">
        <x:f>MIN(AF163+AG163,IF(AF163&gt;0,IFERROR(INDEX(Inputs!$H$15:$H$24,MATCH(5,Inputs!$L$15:$L$24,0)),0),0))</x:f>
        <x:v>0</x:v>
      </x:c>
      <x:c r="AI163" s="180" t="n">
        <x:f>MAX(0,AF163+AG163-AH163)</x:f>
        <x:v>0</x:v>
      </x:c>
      <x:c r="AJ163" s="180" t="n">
        <x:f>MIN(AI163,MAX(0,$G163-SUM(K163,Q163,W163,AC163)))</x:f>
        <x:v>0</x:v>
      </x:c>
      <x:c r="AK163" s="180" t="n">
        <x:f>MAX(0,AI163-AJ163)</x:f>
        <x:v>0</x:v>
      </x:c>
      <x:c r="AL163" s="180" t="n">
        <x:f>AQ162</x:f>
        <x:v>0</x:v>
      </x:c>
      <x:c r="AM163" s="180" t="n">
        <x:f>IF(AL163&lt;=0,0,AL163*IFERROR(INDEX(Inputs!$E$15:$E$24,MATCH(6,Inputs!$L$15:$L$24,0)),0)/12)</x:f>
        <x:v>0</x:v>
      </x:c>
      <x:c r="AN163" s="180" t="n">
        <x:f>MIN(AL163+AM163,IF(AL163&gt;0,IFERROR(INDEX(Inputs!$H$15:$H$24,MATCH(6,Inputs!$L$15:$L$24,0)),0),0))</x:f>
        <x:v>0</x:v>
      </x:c>
      <x:c r="AO163" s="180" t="n">
        <x:f>MAX(0,AL163+AM163-AN163)</x:f>
        <x:v>0</x:v>
      </x:c>
      <x:c r="AP163" s="180" t="n">
        <x:f>MIN(AO163,MAX(0,$G163-SUM(K163,Q163,W163,AC163,AI163)))</x:f>
        <x:v>0</x:v>
      </x:c>
      <x:c r="AQ163" s="180" t="n">
        <x:f>MAX(0,AO163-AP163)</x:f>
        <x:v>0</x:v>
      </x:c>
      <x:c r="AR163" s="180" t="n">
        <x:f>AW162</x:f>
        <x:v>0</x:v>
      </x:c>
      <x:c r="AS163" s="180" t="n">
        <x:f>IF(AR163&lt;=0,0,AR163*IFERROR(INDEX(Inputs!$E$15:$E$24,MATCH(7,Inputs!$L$15:$L$24,0)),0)/12)</x:f>
        <x:v>0</x:v>
      </x:c>
      <x:c r="AT163" s="180" t="n">
        <x:f>MIN(AR163+AS163,IF(AR163&gt;0,IFERROR(INDEX(Inputs!$H$15:$H$24,MATCH(7,Inputs!$L$15:$L$24,0)),0),0))</x:f>
        <x:v>0</x:v>
      </x:c>
      <x:c r="AU163" s="180" t="n">
        <x:f>MAX(0,AR163+AS163-AT163)</x:f>
        <x:v>0</x:v>
      </x:c>
      <x:c r="AV163" s="180" t="n">
        <x:f>MIN(AU163,MAX(0,$G163-SUM(K163,Q163,W163,AC163,AI163,AO163)))</x:f>
        <x:v>0</x:v>
      </x:c>
      <x:c r="AW163" s="180" t="n">
        <x:f>MAX(0,AU163-AV163)</x:f>
        <x:v>0</x:v>
      </x:c>
      <x:c r="AX163" s="180" t="n">
        <x:f>BC162</x:f>
        <x:v>0</x:v>
      </x:c>
      <x:c r="AY163" s="180" t="n">
        <x:f>IF(AX163&lt;=0,0,AX163*IFERROR(INDEX(Inputs!$E$15:$E$24,MATCH(8,Inputs!$L$15:$L$24,0)),0)/12)</x:f>
        <x:v>0</x:v>
      </x:c>
      <x:c r="AZ163" s="180" t="n">
        <x:f>MIN(AX163+AY163,IF(AX163&gt;0,IFERROR(INDEX(Inputs!$H$15:$H$24,MATCH(8,Inputs!$L$15:$L$24,0)),0),0))</x:f>
        <x:v>0</x:v>
      </x:c>
      <x:c r="BA163" s="180" t="n">
        <x:f>MAX(0,AX163+AY163-AZ163)</x:f>
        <x:v>0</x:v>
      </x:c>
      <x:c r="BB163" s="180" t="n">
        <x:f>MIN(BA163,MAX(0,$G163-SUM(K163,Q163,W163,AC163,AI163,AO163,AU163)))</x:f>
        <x:v>0</x:v>
      </x:c>
      <x:c r="BC163" s="180" t="n">
        <x:f>MAX(0,BA163-BB163)</x:f>
        <x:v>0</x:v>
      </x:c>
      <x:c r="BD163" s="180" t="n">
        <x:f>BI162</x:f>
        <x:v>0</x:v>
      </x:c>
      <x:c r="BE163" s="180" t="n">
        <x:f>IF(BD163&lt;=0,0,BD163*IFERROR(INDEX(Inputs!$E$15:$E$24,MATCH(9,Inputs!$L$15:$L$24,0)),0)/12)</x:f>
        <x:v>0</x:v>
      </x:c>
      <x:c r="BF163" s="180" t="n">
        <x:f>MIN(BD163+BE163,IF(BD163&gt;0,IFERROR(INDEX(Inputs!$H$15:$H$24,MATCH(9,Inputs!$L$15:$L$24,0)),0),0))</x:f>
        <x:v>0</x:v>
      </x:c>
      <x:c r="BG163" s="180" t="n">
        <x:f>MAX(0,BD163+BE163-BF163)</x:f>
        <x:v>0</x:v>
      </x:c>
      <x:c r="BH163" s="180" t="n">
        <x:f>MIN(BG163,MAX(0,$G163-SUM(K163,Q163,W163,AC163,AI163,AO163,AU163,BA163)))</x:f>
        <x:v>0</x:v>
      </x:c>
      <x:c r="BI163" s="180" t="n">
        <x:f>MAX(0,BG163-BH163)</x:f>
        <x:v>0</x:v>
      </x:c>
      <x:c r="BJ163" s="180" t="n">
        <x:f>BO162</x:f>
        <x:v>0</x:v>
      </x:c>
      <x:c r="BK163" s="180" t="n">
        <x:f>IF(BJ163&lt;=0,0,BJ163*IFERROR(INDEX(Inputs!$E$15:$E$24,MATCH(10,Inputs!$L$15:$L$24,0)),0)/12)</x:f>
        <x:v>0</x:v>
      </x:c>
      <x:c r="BL163" s="180" t="n">
        <x:f>MIN(BJ163+BK163,IF(BJ163&gt;0,IFERROR(INDEX(Inputs!$H$15:$H$24,MATCH(10,Inputs!$L$15:$L$24,0)),0),0))</x:f>
        <x:v>0</x:v>
      </x:c>
      <x:c r="BM163" s="180" t="n">
        <x:f>MAX(0,BJ163+BK163-BL163)</x:f>
        <x:v>0</x:v>
      </x:c>
      <x:c r="BN163" s="180" t="n">
        <x:f>MIN(BM163,MAX(0,$G163-SUM(K163,Q163,W163,AC163,AI163,AO163,AU163,BA163,BG163)))</x:f>
        <x:v>0</x:v>
      </x:c>
      <x:c r="BO163" s="192" t="n">
        <x:f>MAX(0,BM163-BN163)</x:f>
        <x:v>0</x:v>
      </x:c>
    </x:row>
    <x:row r="164">
      <x:c r="A164" s="191" t="n">
        <x:f>157</x:f>
        <x:v>157</x:v>
      </x:c>
      <x:c r="B164" s="178" t="n">
        <x:f>EDATE(Inputs!$B$4,A164-1)</x:f>
        <x:v>50966</x:v>
      </x:c>
      <x:c r="C164" s="182" t="n">
        <x:f>SUM(H164,N164,T164,Z164,AF164,AL164,AR164,AX164,BD164,BJ164)</x:f>
        <x:v>0</x:v>
      </x:c>
      <x:c r="D164" s="182" t="n">
        <x:f>SUM(I164,O164,U164,AA164,AG164,AM164,AS164,AY164,BE164,BK164)</x:f>
        <x:v>0</x:v>
      </x:c>
      <x:c r="E164" s="182" t="n">
        <x:f>SUM(J164,P164,V164,AB164,AH164,AN164,AT164,AZ164,BF164,BL164)+SUM(L164,R164,X164,AD164,AJ164,AP164,AV164,BB164,BH164,BN164)</x:f>
        <x:v>0</x:v>
      </x:c>
      <x:c r="F164" s="182" t="n">
        <x:f>SUM(M164,S164,Y164,AE164,AK164,AQ164,AW164,BC164,BI164,BO164)</x:f>
        <x:v>0</x:v>
      </x:c>
      <x:c r="G164" s="182" t="n">
        <x:f>MAX(0,Inputs!$B$12-SUM(J164,P164,V164,AB164,AH164,AN164,AT164,AZ164,BF164,BL164))</x:f>
        <x:v>1150</x:v>
      </x:c>
      <x:c r="H164" s="180" t="n">
        <x:f>M163</x:f>
        <x:v>0</x:v>
      </x:c>
      <x:c r="I164" s="180" t="n">
        <x:f>IF(H164&lt;=0,0,H164*IFERROR(INDEX(Inputs!$E$15:$E$24,MATCH(1,Inputs!$L$15:$L$24,0)),0)/12)</x:f>
        <x:v>0</x:v>
      </x:c>
      <x:c r="J164" s="180" t="n">
        <x:f>MIN(H164+I164,IF(H164&gt;0,IFERROR(INDEX(Inputs!$H$15:$H$24,MATCH(1,Inputs!$L$15:$L$24,0)),0),0))</x:f>
        <x:v>0</x:v>
      </x:c>
      <x:c r="K164" s="180" t="n">
        <x:f>MAX(0,H164+I164-J164)</x:f>
        <x:v>0</x:v>
      </x:c>
      <x:c r="L164" s="180" t="n">
        <x:f>MIN(K164,MAX(0,$G164-0))</x:f>
        <x:v>0</x:v>
      </x:c>
      <x:c r="M164" s="180" t="n">
        <x:f>MAX(0,K164-L164)</x:f>
        <x:v>0</x:v>
      </x:c>
      <x:c r="N164" s="180" t="n">
        <x:f>S163</x:f>
        <x:v>0</x:v>
      </x:c>
      <x:c r="O164" s="180" t="n">
        <x:f>IF(N164&lt;=0,0,N164*IFERROR(INDEX(Inputs!$E$15:$E$24,MATCH(2,Inputs!$L$15:$L$24,0)),0)/12)</x:f>
        <x:v>0</x:v>
      </x:c>
      <x:c r="P164" s="180" t="n">
        <x:f>MIN(N164+O164,IF(N164&gt;0,IFERROR(INDEX(Inputs!$H$15:$H$24,MATCH(2,Inputs!$L$15:$L$24,0)),0),0))</x:f>
        <x:v>0</x:v>
      </x:c>
      <x:c r="Q164" s="180" t="n">
        <x:f>MAX(0,N164+O164-P164)</x:f>
        <x:v>0</x:v>
      </x:c>
      <x:c r="R164" s="180" t="n">
        <x:f>MIN(Q164,MAX(0,$G164-SUM(K164)))</x:f>
        <x:v>0</x:v>
      </x:c>
      <x:c r="S164" s="180" t="n">
        <x:f>MAX(0,Q164-R164)</x:f>
        <x:v>0</x:v>
      </x:c>
      <x:c r="T164" s="180" t="n">
        <x:f>Y163</x:f>
        <x:v>0</x:v>
      </x:c>
      <x:c r="U164" s="180" t="n">
        <x:f>IF(T164&lt;=0,0,T164*IFERROR(INDEX(Inputs!$E$15:$E$24,MATCH(3,Inputs!$L$15:$L$24,0)),0)/12)</x:f>
        <x:v>0</x:v>
      </x:c>
      <x:c r="V164" s="180" t="n">
        <x:f>MIN(T164+U164,IF(T164&gt;0,IFERROR(INDEX(Inputs!$H$15:$H$24,MATCH(3,Inputs!$L$15:$L$24,0)),0),0))</x:f>
        <x:v>0</x:v>
      </x:c>
      <x:c r="W164" s="180" t="n">
        <x:f>MAX(0,T164+U164-V164)</x:f>
        <x:v>0</x:v>
      </x:c>
      <x:c r="X164" s="180" t="n">
        <x:f>MIN(W164,MAX(0,$G164-SUM(K164,Q164)))</x:f>
        <x:v>0</x:v>
      </x:c>
      <x:c r="Y164" s="180" t="n">
        <x:f>MAX(0,W164-X164)</x:f>
        <x:v>0</x:v>
      </x:c>
      <x:c r="Z164" s="180" t="n">
        <x:f>AE163</x:f>
        <x:v>0</x:v>
      </x:c>
      <x:c r="AA164" s="180" t="n">
        <x:f>IF(Z164&lt;=0,0,Z164*IFERROR(INDEX(Inputs!$E$15:$E$24,MATCH(4,Inputs!$L$15:$L$24,0)),0)/12)</x:f>
        <x:v>0</x:v>
      </x:c>
      <x:c r="AB164" s="180" t="n">
        <x:f>MIN(Z164+AA164,IF(Z164&gt;0,IFERROR(INDEX(Inputs!$H$15:$H$24,MATCH(4,Inputs!$L$15:$L$24,0)),0),0))</x:f>
        <x:v>0</x:v>
      </x:c>
      <x:c r="AC164" s="180" t="n">
        <x:f>MAX(0,Z164+AA164-AB164)</x:f>
        <x:v>0</x:v>
      </x:c>
      <x:c r="AD164" s="180" t="n">
        <x:f>MIN(AC164,MAX(0,$G164-SUM(K164,Q164,W164)))</x:f>
        <x:v>0</x:v>
      </x:c>
      <x:c r="AE164" s="180" t="n">
        <x:f>MAX(0,AC164-AD164)</x:f>
        <x:v>0</x:v>
      </x:c>
      <x:c r="AF164" s="180" t="n">
        <x:f>AK163</x:f>
        <x:v>0</x:v>
      </x:c>
      <x:c r="AG164" s="180" t="n">
        <x:f>IF(AF164&lt;=0,0,AF164*IFERROR(INDEX(Inputs!$E$15:$E$24,MATCH(5,Inputs!$L$15:$L$24,0)),0)/12)</x:f>
        <x:v>0</x:v>
      </x:c>
      <x:c r="AH164" s="180" t="n">
        <x:f>MIN(AF164+AG164,IF(AF164&gt;0,IFERROR(INDEX(Inputs!$H$15:$H$24,MATCH(5,Inputs!$L$15:$L$24,0)),0),0))</x:f>
        <x:v>0</x:v>
      </x:c>
      <x:c r="AI164" s="180" t="n">
        <x:f>MAX(0,AF164+AG164-AH164)</x:f>
        <x:v>0</x:v>
      </x:c>
      <x:c r="AJ164" s="180" t="n">
        <x:f>MIN(AI164,MAX(0,$G164-SUM(K164,Q164,W164,AC164)))</x:f>
        <x:v>0</x:v>
      </x:c>
      <x:c r="AK164" s="180" t="n">
        <x:f>MAX(0,AI164-AJ164)</x:f>
        <x:v>0</x:v>
      </x:c>
      <x:c r="AL164" s="180" t="n">
        <x:f>AQ163</x:f>
        <x:v>0</x:v>
      </x:c>
      <x:c r="AM164" s="180" t="n">
        <x:f>IF(AL164&lt;=0,0,AL164*IFERROR(INDEX(Inputs!$E$15:$E$24,MATCH(6,Inputs!$L$15:$L$24,0)),0)/12)</x:f>
        <x:v>0</x:v>
      </x:c>
      <x:c r="AN164" s="180" t="n">
        <x:f>MIN(AL164+AM164,IF(AL164&gt;0,IFERROR(INDEX(Inputs!$H$15:$H$24,MATCH(6,Inputs!$L$15:$L$24,0)),0),0))</x:f>
        <x:v>0</x:v>
      </x:c>
      <x:c r="AO164" s="180" t="n">
        <x:f>MAX(0,AL164+AM164-AN164)</x:f>
        <x:v>0</x:v>
      </x:c>
      <x:c r="AP164" s="180" t="n">
        <x:f>MIN(AO164,MAX(0,$G164-SUM(K164,Q164,W164,AC164,AI164)))</x:f>
        <x:v>0</x:v>
      </x:c>
      <x:c r="AQ164" s="180" t="n">
        <x:f>MAX(0,AO164-AP164)</x:f>
        <x:v>0</x:v>
      </x:c>
      <x:c r="AR164" s="180" t="n">
        <x:f>AW163</x:f>
        <x:v>0</x:v>
      </x:c>
      <x:c r="AS164" s="180" t="n">
        <x:f>IF(AR164&lt;=0,0,AR164*IFERROR(INDEX(Inputs!$E$15:$E$24,MATCH(7,Inputs!$L$15:$L$24,0)),0)/12)</x:f>
        <x:v>0</x:v>
      </x:c>
      <x:c r="AT164" s="180" t="n">
        <x:f>MIN(AR164+AS164,IF(AR164&gt;0,IFERROR(INDEX(Inputs!$H$15:$H$24,MATCH(7,Inputs!$L$15:$L$24,0)),0),0))</x:f>
        <x:v>0</x:v>
      </x:c>
      <x:c r="AU164" s="180" t="n">
        <x:f>MAX(0,AR164+AS164-AT164)</x:f>
        <x:v>0</x:v>
      </x:c>
      <x:c r="AV164" s="180" t="n">
        <x:f>MIN(AU164,MAX(0,$G164-SUM(K164,Q164,W164,AC164,AI164,AO164)))</x:f>
        <x:v>0</x:v>
      </x:c>
      <x:c r="AW164" s="180" t="n">
        <x:f>MAX(0,AU164-AV164)</x:f>
        <x:v>0</x:v>
      </x:c>
      <x:c r="AX164" s="180" t="n">
        <x:f>BC163</x:f>
        <x:v>0</x:v>
      </x:c>
      <x:c r="AY164" s="180" t="n">
        <x:f>IF(AX164&lt;=0,0,AX164*IFERROR(INDEX(Inputs!$E$15:$E$24,MATCH(8,Inputs!$L$15:$L$24,0)),0)/12)</x:f>
        <x:v>0</x:v>
      </x:c>
      <x:c r="AZ164" s="180" t="n">
        <x:f>MIN(AX164+AY164,IF(AX164&gt;0,IFERROR(INDEX(Inputs!$H$15:$H$24,MATCH(8,Inputs!$L$15:$L$24,0)),0),0))</x:f>
        <x:v>0</x:v>
      </x:c>
      <x:c r="BA164" s="180" t="n">
        <x:f>MAX(0,AX164+AY164-AZ164)</x:f>
        <x:v>0</x:v>
      </x:c>
      <x:c r="BB164" s="180" t="n">
        <x:f>MIN(BA164,MAX(0,$G164-SUM(K164,Q164,W164,AC164,AI164,AO164,AU164)))</x:f>
        <x:v>0</x:v>
      </x:c>
      <x:c r="BC164" s="180" t="n">
        <x:f>MAX(0,BA164-BB164)</x:f>
        <x:v>0</x:v>
      </x:c>
      <x:c r="BD164" s="180" t="n">
        <x:f>BI163</x:f>
        <x:v>0</x:v>
      </x:c>
      <x:c r="BE164" s="180" t="n">
        <x:f>IF(BD164&lt;=0,0,BD164*IFERROR(INDEX(Inputs!$E$15:$E$24,MATCH(9,Inputs!$L$15:$L$24,0)),0)/12)</x:f>
        <x:v>0</x:v>
      </x:c>
      <x:c r="BF164" s="180" t="n">
        <x:f>MIN(BD164+BE164,IF(BD164&gt;0,IFERROR(INDEX(Inputs!$H$15:$H$24,MATCH(9,Inputs!$L$15:$L$24,0)),0),0))</x:f>
        <x:v>0</x:v>
      </x:c>
      <x:c r="BG164" s="180" t="n">
        <x:f>MAX(0,BD164+BE164-BF164)</x:f>
        <x:v>0</x:v>
      </x:c>
      <x:c r="BH164" s="180" t="n">
        <x:f>MIN(BG164,MAX(0,$G164-SUM(K164,Q164,W164,AC164,AI164,AO164,AU164,BA164)))</x:f>
        <x:v>0</x:v>
      </x:c>
      <x:c r="BI164" s="180" t="n">
        <x:f>MAX(0,BG164-BH164)</x:f>
        <x:v>0</x:v>
      </x:c>
      <x:c r="BJ164" s="180" t="n">
        <x:f>BO163</x:f>
        <x:v>0</x:v>
      </x:c>
      <x:c r="BK164" s="180" t="n">
        <x:f>IF(BJ164&lt;=0,0,BJ164*IFERROR(INDEX(Inputs!$E$15:$E$24,MATCH(10,Inputs!$L$15:$L$24,0)),0)/12)</x:f>
        <x:v>0</x:v>
      </x:c>
      <x:c r="BL164" s="180" t="n">
        <x:f>MIN(BJ164+BK164,IF(BJ164&gt;0,IFERROR(INDEX(Inputs!$H$15:$H$24,MATCH(10,Inputs!$L$15:$L$24,0)),0),0))</x:f>
        <x:v>0</x:v>
      </x:c>
      <x:c r="BM164" s="180" t="n">
        <x:f>MAX(0,BJ164+BK164-BL164)</x:f>
        <x:v>0</x:v>
      </x:c>
      <x:c r="BN164" s="180" t="n">
        <x:f>MIN(BM164,MAX(0,$G164-SUM(K164,Q164,W164,AC164,AI164,AO164,AU164,BA164,BG164)))</x:f>
        <x:v>0</x:v>
      </x:c>
      <x:c r="BO164" s="192" t="n">
        <x:f>MAX(0,BM164-BN164)</x:f>
        <x:v>0</x:v>
      </x:c>
    </x:row>
    <x:row r="165">
      <x:c r="A165" s="191" t="n">
        <x:f>158</x:f>
        <x:v>158</x:v>
      </x:c>
      <x:c r="B165" s="178" t="n">
        <x:f>EDATE(Inputs!$B$4,A165-1)</x:f>
        <x:v>50997</x:v>
      </x:c>
      <x:c r="C165" s="182" t="n">
        <x:f>SUM(H165,N165,T165,Z165,AF165,AL165,AR165,AX165,BD165,BJ165)</x:f>
        <x:v>0</x:v>
      </x:c>
      <x:c r="D165" s="182" t="n">
        <x:f>SUM(I165,O165,U165,AA165,AG165,AM165,AS165,AY165,BE165,BK165)</x:f>
        <x:v>0</x:v>
      </x:c>
      <x:c r="E165" s="182" t="n">
        <x:f>SUM(J165,P165,V165,AB165,AH165,AN165,AT165,AZ165,BF165,BL165)+SUM(L165,R165,X165,AD165,AJ165,AP165,AV165,BB165,BH165,BN165)</x:f>
        <x:v>0</x:v>
      </x:c>
      <x:c r="F165" s="182" t="n">
        <x:f>SUM(M165,S165,Y165,AE165,AK165,AQ165,AW165,BC165,BI165,BO165)</x:f>
        <x:v>0</x:v>
      </x:c>
      <x:c r="G165" s="182" t="n">
        <x:f>MAX(0,Inputs!$B$12-SUM(J165,P165,V165,AB165,AH165,AN165,AT165,AZ165,BF165,BL165))</x:f>
        <x:v>1150</x:v>
      </x:c>
      <x:c r="H165" s="180" t="n">
        <x:f>M164</x:f>
        <x:v>0</x:v>
      </x:c>
      <x:c r="I165" s="180" t="n">
        <x:f>IF(H165&lt;=0,0,H165*IFERROR(INDEX(Inputs!$E$15:$E$24,MATCH(1,Inputs!$L$15:$L$24,0)),0)/12)</x:f>
        <x:v>0</x:v>
      </x:c>
      <x:c r="J165" s="180" t="n">
        <x:f>MIN(H165+I165,IF(H165&gt;0,IFERROR(INDEX(Inputs!$H$15:$H$24,MATCH(1,Inputs!$L$15:$L$24,0)),0),0))</x:f>
        <x:v>0</x:v>
      </x:c>
      <x:c r="K165" s="180" t="n">
        <x:f>MAX(0,H165+I165-J165)</x:f>
        <x:v>0</x:v>
      </x:c>
      <x:c r="L165" s="180" t="n">
        <x:f>MIN(K165,MAX(0,$G165-0))</x:f>
        <x:v>0</x:v>
      </x:c>
      <x:c r="M165" s="180" t="n">
        <x:f>MAX(0,K165-L165)</x:f>
        <x:v>0</x:v>
      </x:c>
      <x:c r="N165" s="180" t="n">
        <x:f>S164</x:f>
        <x:v>0</x:v>
      </x:c>
      <x:c r="O165" s="180" t="n">
        <x:f>IF(N165&lt;=0,0,N165*IFERROR(INDEX(Inputs!$E$15:$E$24,MATCH(2,Inputs!$L$15:$L$24,0)),0)/12)</x:f>
        <x:v>0</x:v>
      </x:c>
      <x:c r="P165" s="180" t="n">
        <x:f>MIN(N165+O165,IF(N165&gt;0,IFERROR(INDEX(Inputs!$H$15:$H$24,MATCH(2,Inputs!$L$15:$L$24,0)),0),0))</x:f>
        <x:v>0</x:v>
      </x:c>
      <x:c r="Q165" s="180" t="n">
        <x:f>MAX(0,N165+O165-P165)</x:f>
        <x:v>0</x:v>
      </x:c>
      <x:c r="R165" s="180" t="n">
        <x:f>MIN(Q165,MAX(0,$G165-SUM(K165)))</x:f>
        <x:v>0</x:v>
      </x:c>
      <x:c r="S165" s="180" t="n">
        <x:f>MAX(0,Q165-R165)</x:f>
        <x:v>0</x:v>
      </x:c>
      <x:c r="T165" s="180" t="n">
        <x:f>Y164</x:f>
        <x:v>0</x:v>
      </x:c>
      <x:c r="U165" s="180" t="n">
        <x:f>IF(T165&lt;=0,0,T165*IFERROR(INDEX(Inputs!$E$15:$E$24,MATCH(3,Inputs!$L$15:$L$24,0)),0)/12)</x:f>
        <x:v>0</x:v>
      </x:c>
      <x:c r="V165" s="180" t="n">
        <x:f>MIN(T165+U165,IF(T165&gt;0,IFERROR(INDEX(Inputs!$H$15:$H$24,MATCH(3,Inputs!$L$15:$L$24,0)),0),0))</x:f>
        <x:v>0</x:v>
      </x:c>
      <x:c r="W165" s="180" t="n">
        <x:f>MAX(0,T165+U165-V165)</x:f>
        <x:v>0</x:v>
      </x:c>
      <x:c r="X165" s="180" t="n">
        <x:f>MIN(W165,MAX(0,$G165-SUM(K165,Q165)))</x:f>
        <x:v>0</x:v>
      </x:c>
      <x:c r="Y165" s="180" t="n">
        <x:f>MAX(0,W165-X165)</x:f>
        <x:v>0</x:v>
      </x:c>
      <x:c r="Z165" s="180" t="n">
        <x:f>AE164</x:f>
        <x:v>0</x:v>
      </x:c>
      <x:c r="AA165" s="180" t="n">
        <x:f>IF(Z165&lt;=0,0,Z165*IFERROR(INDEX(Inputs!$E$15:$E$24,MATCH(4,Inputs!$L$15:$L$24,0)),0)/12)</x:f>
        <x:v>0</x:v>
      </x:c>
      <x:c r="AB165" s="180" t="n">
        <x:f>MIN(Z165+AA165,IF(Z165&gt;0,IFERROR(INDEX(Inputs!$H$15:$H$24,MATCH(4,Inputs!$L$15:$L$24,0)),0),0))</x:f>
        <x:v>0</x:v>
      </x:c>
      <x:c r="AC165" s="180" t="n">
        <x:f>MAX(0,Z165+AA165-AB165)</x:f>
        <x:v>0</x:v>
      </x:c>
      <x:c r="AD165" s="180" t="n">
        <x:f>MIN(AC165,MAX(0,$G165-SUM(K165,Q165,W165)))</x:f>
        <x:v>0</x:v>
      </x:c>
      <x:c r="AE165" s="180" t="n">
        <x:f>MAX(0,AC165-AD165)</x:f>
        <x:v>0</x:v>
      </x:c>
      <x:c r="AF165" s="180" t="n">
        <x:f>AK164</x:f>
        <x:v>0</x:v>
      </x:c>
      <x:c r="AG165" s="180" t="n">
        <x:f>IF(AF165&lt;=0,0,AF165*IFERROR(INDEX(Inputs!$E$15:$E$24,MATCH(5,Inputs!$L$15:$L$24,0)),0)/12)</x:f>
        <x:v>0</x:v>
      </x:c>
      <x:c r="AH165" s="180" t="n">
        <x:f>MIN(AF165+AG165,IF(AF165&gt;0,IFERROR(INDEX(Inputs!$H$15:$H$24,MATCH(5,Inputs!$L$15:$L$24,0)),0),0))</x:f>
        <x:v>0</x:v>
      </x:c>
      <x:c r="AI165" s="180" t="n">
        <x:f>MAX(0,AF165+AG165-AH165)</x:f>
        <x:v>0</x:v>
      </x:c>
      <x:c r="AJ165" s="180" t="n">
        <x:f>MIN(AI165,MAX(0,$G165-SUM(K165,Q165,W165,AC165)))</x:f>
        <x:v>0</x:v>
      </x:c>
      <x:c r="AK165" s="180" t="n">
        <x:f>MAX(0,AI165-AJ165)</x:f>
        <x:v>0</x:v>
      </x:c>
      <x:c r="AL165" s="180" t="n">
        <x:f>AQ164</x:f>
        <x:v>0</x:v>
      </x:c>
      <x:c r="AM165" s="180" t="n">
        <x:f>IF(AL165&lt;=0,0,AL165*IFERROR(INDEX(Inputs!$E$15:$E$24,MATCH(6,Inputs!$L$15:$L$24,0)),0)/12)</x:f>
        <x:v>0</x:v>
      </x:c>
      <x:c r="AN165" s="180" t="n">
        <x:f>MIN(AL165+AM165,IF(AL165&gt;0,IFERROR(INDEX(Inputs!$H$15:$H$24,MATCH(6,Inputs!$L$15:$L$24,0)),0),0))</x:f>
        <x:v>0</x:v>
      </x:c>
      <x:c r="AO165" s="180" t="n">
        <x:f>MAX(0,AL165+AM165-AN165)</x:f>
        <x:v>0</x:v>
      </x:c>
      <x:c r="AP165" s="180" t="n">
        <x:f>MIN(AO165,MAX(0,$G165-SUM(K165,Q165,W165,AC165,AI165)))</x:f>
        <x:v>0</x:v>
      </x:c>
      <x:c r="AQ165" s="180" t="n">
        <x:f>MAX(0,AO165-AP165)</x:f>
        <x:v>0</x:v>
      </x:c>
      <x:c r="AR165" s="180" t="n">
        <x:f>AW164</x:f>
        <x:v>0</x:v>
      </x:c>
      <x:c r="AS165" s="180" t="n">
        <x:f>IF(AR165&lt;=0,0,AR165*IFERROR(INDEX(Inputs!$E$15:$E$24,MATCH(7,Inputs!$L$15:$L$24,0)),0)/12)</x:f>
        <x:v>0</x:v>
      </x:c>
      <x:c r="AT165" s="180" t="n">
        <x:f>MIN(AR165+AS165,IF(AR165&gt;0,IFERROR(INDEX(Inputs!$H$15:$H$24,MATCH(7,Inputs!$L$15:$L$24,0)),0),0))</x:f>
        <x:v>0</x:v>
      </x:c>
      <x:c r="AU165" s="180" t="n">
        <x:f>MAX(0,AR165+AS165-AT165)</x:f>
        <x:v>0</x:v>
      </x:c>
      <x:c r="AV165" s="180" t="n">
        <x:f>MIN(AU165,MAX(0,$G165-SUM(K165,Q165,W165,AC165,AI165,AO165)))</x:f>
        <x:v>0</x:v>
      </x:c>
      <x:c r="AW165" s="180" t="n">
        <x:f>MAX(0,AU165-AV165)</x:f>
        <x:v>0</x:v>
      </x:c>
      <x:c r="AX165" s="180" t="n">
        <x:f>BC164</x:f>
        <x:v>0</x:v>
      </x:c>
      <x:c r="AY165" s="180" t="n">
        <x:f>IF(AX165&lt;=0,0,AX165*IFERROR(INDEX(Inputs!$E$15:$E$24,MATCH(8,Inputs!$L$15:$L$24,0)),0)/12)</x:f>
        <x:v>0</x:v>
      </x:c>
      <x:c r="AZ165" s="180" t="n">
        <x:f>MIN(AX165+AY165,IF(AX165&gt;0,IFERROR(INDEX(Inputs!$H$15:$H$24,MATCH(8,Inputs!$L$15:$L$24,0)),0),0))</x:f>
        <x:v>0</x:v>
      </x:c>
      <x:c r="BA165" s="180" t="n">
        <x:f>MAX(0,AX165+AY165-AZ165)</x:f>
        <x:v>0</x:v>
      </x:c>
      <x:c r="BB165" s="180" t="n">
        <x:f>MIN(BA165,MAX(0,$G165-SUM(K165,Q165,W165,AC165,AI165,AO165,AU165)))</x:f>
        <x:v>0</x:v>
      </x:c>
      <x:c r="BC165" s="180" t="n">
        <x:f>MAX(0,BA165-BB165)</x:f>
        <x:v>0</x:v>
      </x:c>
      <x:c r="BD165" s="180" t="n">
        <x:f>BI164</x:f>
        <x:v>0</x:v>
      </x:c>
      <x:c r="BE165" s="180" t="n">
        <x:f>IF(BD165&lt;=0,0,BD165*IFERROR(INDEX(Inputs!$E$15:$E$24,MATCH(9,Inputs!$L$15:$L$24,0)),0)/12)</x:f>
        <x:v>0</x:v>
      </x:c>
      <x:c r="BF165" s="180" t="n">
        <x:f>MIN(BD165+BE165,IF(BD165&gt;0,IFERROR(INDEX(Inputs!$H$15:$H$24,MATCH(9,Inputs!$L$15:$L$24,0)),0),0))</x:f>
        <x:v>0</x:v>
      </x:c>
      <x:c r="BG165" s="180" t="n">
        <x:f>MAX(0,BD165+BE165-BF165)</x:f>
        <x:v>0</x:v>
      </x:c>
      <x:c r="BH165" s="180" t="n">
        <x:f>MIN(BG165,MAX(0,$G165-SUM(K165,Q165,W165,AC165,AI165,AO165,AU165,BA165)))</x:f>
        <x:v>0</x:v>
      </x:c>
      <x:c r="BI165" s="180" t="n">
        <x:f>MAX(0,BG165-BH165)</x:f>
        <x:v>0</x:v>
      </x:c>
      <x:c r="BJ165" s="180" t="n">
        <x:f>BO164</x:f>
        <x:v>0</x:v>
      </x:c>
      <x:c r="BK165" s="180" t="n">
        <x:f>IF(BJ165&lt;=0,0,BJ165*IFERROR(INDEX(Inputs!$E$15:$E$24,MATCH(10,Inputs!$L$15:$L$24,0)),0)/12)</x:f>
        <x:v>0</x:v>
      </x:c>
      <x:c r="BL165" s="180" t="n">
        <x:f>MIN(BJ165+BK165,IF(BJ165&gt;0,IFERROR(INDEX(Inputs!$H$15:$H$24,MATCH(10,Inputs!$L$15:$L$24,0)),0),0))</x:f>
        <x:v>0</x:v>
      </x:c>
      <x:c r="BM165" s="180" t="n">
        <x:f>MAX(0,BJ165+BK165-BL165)</x:f>
        <x:v>0</x:v>
      </x:c>
      <x:c r="BN165" s="180" t="n">
        <x:f>MIN(BM165,MAX(0,$G165-SUM(K165,Q165,W165,AC165,AI165,AO165,AU165,BA165,BG165)))</x:f>
        <x:v>0</x:v>
      </x:c>
      <x:c r="BO165" s="192" t="n">
        <x:f>MAX(0,BM165-BN165)</x:f>
        <x:v>0</x:v>
      </x:c>
    </x:row>
    <x:row r="166">
      <x:c r="A166" s="191" t="n">
        <x:f>159</x:f>
        <x:v>159</x:v>
      </x:c>
      <x:c r="B166" s="178" t="n">
        <x:f>EDATE(Inputs!$B$4,A166-1)</x:f>
        <x:v>51028</x:v>
      </x:c>
      <x:c r="C166" s="182" t="n">
        <x:f>SUM(H166,N166,T166,Z166,AF166,AL166,AR166,AX166,BD166,BJ166)</x:f>
        <x:v>0</x:v>
      </x:c>
      <x:c r="D166" s="182" t="n">
        <x:f>SUM(I166,O166,U166,AA166,AG166,AM166,AS166,AY166,BE166,BK166)</x:f>
        <x:v>0</x:v>
      </x:c>
      <x:c r="E166" s="182" t="n">
        <x:f>SUM(J166,P166,V166,AB166,AH166,AN166,AT166,AZ166,BF166,BL166)+SUM(L166,R166,X166,AD166,AJ166,AP166,AV166,BB166,BH166,BN166)</x:f>
        <x:v>0</x:v>
      </x:c>
      <x:c r="F166" s="182" t="n">
        <x:f>SUM(M166,S166,Y166,AE166,AK166,AQ166,AW166,BC166,BI166,BO166)</x:f>
        <x:v>0</x:v>
      </x:c>
      <x:c r="G166" s="182" t="n">
        <x:f>MAX(0,Inputs!$B$12-SUM(J166,P166,V166,AB166,AH166,AN166,AT166,AZ166,BF166,BL166))</x:f>
        <x:v>1150</x:v>
      </x:c>
      <x:c r="H166" s="180" t="n">
        <x:f>M165</x:f>
        <x:v>0</x:v>
      </x:c>
      <x:c r="I166" s="180" t="n">
        <x:f>IF(H166&lt;=0,0,H166*IFERROR(INDEX(Inputs!$E$15:$E$24,MATCH(1,Inputs!$L$15:$L$24,0)),0)/12)</x:f>
        <x:v>0</x:v>
      </x:c>
      <x:c r="J166" s="180" t="n">
        <x:f>MIN(H166+I166,IF(H166&gt;0,IFERROR(INDEX(Inputs!$H$15:$H$24,MATCH(1,Inputs!$L$15:$L$24,0)),0),0))</x:f>
        <x:v>0</x:v>
      </x:c>
      <x:c r="K166" s="180" t="n">
        <x:f>MAX(0,H166+I166-J166)</x:f>
        <x:v>0</x:v>
      </x:c>
      <x:c r="L166" s="180" t="n">
        <x:f>MIN(K166,MAX(0,$G166-0))</x:f>
        <x:v>0</x:v>
      </x:c>
      <x:c r="M166" s="180" t="n">
        <x:f>MAX(0,K166-L166)</x:f>
        <x:v>0</x:v>
      </x:c>
      <x:c r="N166" s="180" t="n">
        <x:f>S165</x:f>
        <x:v>0</x:v>
      </x:c>
      <x:c r="O166" s="180" t="n">
        <x:f>IF(N166&lt;=0,0,N166*IFERROR(INDEX(Inputs!$E$15:$E$24,MATCH(2,Inputs!$L$15:$L$24,0)),0)/12)</x:f>
        <x:v>0</x:v>
      </x:c>
      <x:c r="P166" s="180" t="n">
        <x:f>MIN(N166+O166,IF(N166&gt;0,IFERROR(INDEX(Inputs!$H$15:$H$24,MATCH(2,Inputs!$L$15:$L$24,0)),0),0))</x:f>
        <x:v>0</x:v>
      </x:c>
      <x:c r="Q166" s="180" t="n">
        <x:f>MAX(0,N166+O166-P166)</x:f>
        <x:v>0</x:v>
      </x:c>
      <x:c r="R166" s="180" t="n">
        <x:f>MIN(Q166,MAX(0,$G166-SUM(K166)))</x:f>
        <x:v>0</x:v>
      </x:c>
      <x:c r="S166" s="180" t="n">
        <x:f>MAX(0,Q166-R166)</x:f>
        <x:v>0</x:v>
      </x:c>
      <x:c r="T166" s="180" t="n">
        <x:f>Y165</x:f>
        <x:v>0</x:v>
      </x:c>
      <x:c r="U166" s="180" t="n">
        <x:f>IF(T166&lt;=0,0,T166*IFERROR(INDEX(Inputs!$E$15:$E$24,MATCH(3,Inputs!$L$15:$L$24,0)),0)/12)</x:f>
        <x:v>0</x:v>
      </x:c>
      <x:c r="V166" s="180" t="n">
        <x:f>MIN(T166+U166,IF(T166&gt;0,IFERROR(INDEX(Inputs!$H$15:$H$24,MATCH(3,Inputs!$L$15:$L$24,0)),0),0))</x:f>
        <x:v>0</x:v>
      </x:c>
      <x:c r="W166" s="180" t="n">
        <x:f>MAX(0,T166+U166-V166)</x:f>
        <x:v>0</x:v>
      </x:c>
      <x:c r="X166" s="180" t="n">
        <x:f>MIN(W166,MAX(0,$G166-SUM(K166,Q166)))</x:f>
        <x:v>0</x:v>
      </x:c>
      <x:c r="Y166" s="180" t="n">
        <x:f>MAX(0,W166-X166)</x:f>
        <x:v>0</x:v>
      </x:c>
      <x:c r="Z166" s="180" t="n">
        <x:f>AE165</x:f>
        <x:v>0</x:v>
      </x:c>
      <x:c r="AA166" s="180" t="n">
        <x:f>IF(Z166&lt;=0,0,Z166*IFERROR(INDEX(Inputs!$E$15:$E$24,MATCH(4,Inputs!$L$15:$L$24,0)),0)/12)</x:f>
        <x:v>0</x:v>
      </x:c>
      <x:c r="AB166" s="180" t="n">
        <x:f>MIN(Z166+AA166,IF(Z166&gt;0,IFERROR(INDEX(Inputs!$H$15:$H$24,MATCH(4,Inputs!$L$15:$L$24,0)),0),0))</x:f>
        <x:v>0</x:v>
      </x:c>
      <x:c r="AC166" s="180" t="n">
        <x:f>MAX(0,Z166+AA166-AB166)</x:f>
        <x:v>0</x:v>
      </x:c>
      <x:c r="AD166" s="180" t="n">
        <x:f>MIN(AC166,MAX(0,$G166-SUM(K166,Q166,W166)))</x:f>
        <x:v>0</x:v>
      </x:c>
      <x:c r="AE166" s="180" t="n">
        <x:f>MAX(0,AC166-AD166)</x:f>
        <x:v>0</x:v>
      </x:c>
      <x:c r="AF166" s="180" t="n">
        <x:f>AK165</x:f>
        <x:v>0</x:v>
      </x:c>
      <x:c r="AG166" s="180" t="n">
        <x:f>IF(AF166&lt;=0,0,AF166*IFERROR(INDEX(Inputs!$E$15:$E$24,MATCH(5,Inputs!$L$15:$L$24,0)),0)/12)</x:f>
        <x:v>0</x:v>
      </x:c>
      <x:c r="AH166" s="180" t="n">
        <x:f>MIN(AF166+AG166,IF(AF166&gt;0,IFERROR(INDEX(Inputs!$H$15:$H$24,MATCH(5,Inputs!$L$15:$L$24,0)),0),0))</x:f>
        <x:v>0</x:v>
      </x:c>
      <x:c r="AI166" s="180" t="n">
        <x:f>MAX(0,AF166+AG166-AH166)</x:f>
        <x:v>0</x:v>
      </x:c>
      <x:c r="AJ166" s="180" t="n">
        <x:f>MIN(AI166,MAX(0,$G166-SUM(K166,Q166,W166,AC166)))</x:f>
        <x:v>0</x:v>
      </x:c>
      <x:c r="AK166" s="180" t="n">
        <x:f>MAX(0,AI166-AJ166)</x:f>
        <x:v>0</x:v>
      </x:c>
      <x:c r="AL166" s="180" t="n">
        <x:f>AQ165</x:f>
        <x:v>0</x:v>
      </x:c>
      <x:c r="AM166" s="180" t="n">
        <x:f>IF(AL166&lt;=0,0,AL166*IFERROR(INDEX(Inputs!$E$15:$E$24,MATCH(6,Inputs!$L$15:$L$24,0)),0)/12)</x:f>
        <x:v>0</x:v>
      </x:c>
      <x:c r="AN166" s="180" t="n">
        <x:f>MIN(AL166+AM166,IF(AL166&gt;0,IFERROR(INDEX(Inputs!$H$15:$H$24,MATCH(6,Inputs!$L$15:$L$24,0)),0),0))</x:f>
        <x:v>0</x:v>
      </x:c>
      <x:c r="AO166" s="180" t="n">
        <x:f>MAX(0,AL166+AM166-AN166)</x:f>
        <x:v>0</x:v>
      </x:c>
      <x:c r="AP166" s="180" t="n">
        <x:f>MIN(AO166,MAX(0,$G166-SUM(K166,Q166,W166,AC166,AI166)))</x:f>
        <x:v>0</x:v>
      </x:c>
      <x:c r="AQ166" s="180" t="n">
        <x:f>MAX(0,AO166-AP166)</x:f>
        <x:v>0</x:v>
      </x:c>
      <x:c r="AR166" s="180" t="n">
        <x:f>AW165</x:f>
        <x:v>0</x:v>
      </x:c>
      <x:c r="AS166" s="180" t="n">
        <x:f>IF(AR166&lt;=0,0,AR166*IFERROR(INDEX(Inputs!$E$15:$E$24,MATCH(7,Inputs!$L$15:$L$24,0)),0)/12)</x:f>
        <x:v>0</x:v>
      </x:c>
      <x:c r="AT166" s="180" t="n">
        <x:f>MIN(AR166+AS166,IF(AR166&gt;0,IFERROR(INDEX(Inputs!$H$15:$H$24,MATCH(7,Inputs!$L$15:$L$24,0)),0),0))</x:f>
        <x:v>0</x:v>
      </x:c>
      <x:c r="AU166" s="180" t="n">
        <x:f>MAX(0,AR166+AS166-AT166)</x:f>
        <x:v>0</x:v>
      </x:c>
      <x:c r="AV166" s="180" t="n">
        <x:f>MIN(AU166,MAX(0,$G166-SUM(K166,Q166,W166,AC166,AI166,AO166)))</x:f>
        <x:v>0</x:v>
      </x:c>
      <x:c r="AW166" s="180" t="n">
        <x:f>MAX(0,AU166-AV166)</x:f>
        <x:v>0</x:v>
      </x:c>
      <x:c r="AX166" s="180" t="n">
        <x:f>BC165</x:f>
        <x:v>0</x:v>
      </x:c>
      <x:c r="AY166" s="180" t="n">
        <x:f>IF(AX166&lt;=0,0,AX166*IFERROR(INDEX(Inputs!$E$15:$E$24,MATCH(8,Inputs!$L$15:$L$24,0)),0)/12)</x:f>
        <x:v>0</x:v>
      </x:c>
      <x:c r="AZ166" s="180" t="n">
        <x:f>MIN(AX166+AY166,IF(AX166&gt;0,IFERROR(INDEX(Inputs!$H$15:$H$24,MATCH(8,Inputs!$L$15:$L$24,0)),0),0))</x:f>
        <x:v>0</x:v>
      </x:c>
      <x:c r="BA166" s="180" t="n">
        <x:f>MAX(0,AX166+AY166-AZ166)</x:f>
        <x:v>0</x:v>
      </x:c>
      <x:c r="BB166" s="180" t="n">
        <x:f>MIN(BA166,MAX(0,$G166-SUM(K166,Q166,W166,AC166,AI166,AO166,AU166)))</x:f>
        <x:v>0</x:v>
      </x:c>
      <x:c r="BC166" s="180" t="n">
        <x:f>MAX(0,BA166-BB166)</x:f>
        <x:v>0</x:v>
      </x:c>
      <x:c r="BD166" s="180" t="n">
        <x:f>BI165</x:f>
        <x:v>0</x:v>
      </x:c>
      <x:c r="BE166" s="180" t="n">
        <x:f>IF(BD166&lt;=0,0,BD166*IFERROR(INDEX(Inputs!$E$15:$E$24,MATCH(9,Inputs!$L$15:$L$24,0)),0)/12)</x:f>
        <x:v>0</x:v>
      </x:c>
      <x:c r="BF166" s="180" t="n">
        <x:f>MIN(BD166+BE166,IF(BD166&gt;0,IFERROR(INDEX(Inputs!$H$15:$H$24,MATCH(9,Inputs!$L$15:$L$24,0)),0),0))</x:f>
        <x:v>0</x:v>
      </x:c>
      <x:c r="BG166" s="180" t="n">
        <x:f>MAX(0,BD166+BE166-BF166)</x:f>
        <x:v>0</x:v>
      </x:c>
      <x:c r="BH166" s="180" t="n">
        <x:f>MIN(BG166,MAX(0,$G166-SUM(K166,Q166,W166,AC166,AI166,AO166,AU166,BA166)))</x:f>
        <x:v>0</x:v>
      </x:c>
      <x:c r="BI166" s="180" t="n">
        <x:f>MAX(0,BG166-BH166)</x:f>
        <x:v>0</x:v>
      </x:c>
      <x:c r="BJ166" s="180" t="n">
        <x:f>BO165</x:f>
        <x:v>0</x:v>
      </x:c>
      <x:c r="BK166" s="180" t="n">
        <x:f>IF(BJ166&lt;=0,0,BJ166*IFERROR(INDEX(Inputs!$E$15:$E$24,MATCH(10,Inputs!$L$15:$L$24,0)),0)/12)</x:f>
        <x:v>0</x:v>
      </x:c>
      <x:c r="BL166" s="180" t="n">
        <x:f>MIN(BJ166+BK166,IF(BJ166&gt;0,IFERROR(INDEX(Inputs!$H$15:$H$24,MATCH(10,Inputs!$L$15:$L$24,0)),0),0))</x:f>
        <x:v>0</x:v>
      </x:c>
      <x:c r="BM166" s="180" t="n">
        <x:f>MAX(0,BJ166+BK166-BL166)</x:f>
        <x:v>0</x:v>
      </x:c>
      <x:c r="BN166" s="180" t="n">
        <x:f>MIN(BM166,MAX(0,$G166-SUM(K166,Q166,W166,AC166,AI166,AO166,AU166,BA166,BG166)))</x:f>
        <x:v>0</x:v>
      </x:c>
      <x:c r="BO166" s="192" t="n">
        <x:f>MAX(0,BM166-BN166)</x:f>
        <x:v>0</x:v>
      </x:c>
    </x:row>
    <x:row r="167">
      <x:c r="A167" s="191" t="n">
        <x:f>160</x:f>
        <x:v>160</x:v>
      </x:c>
      <x:c r="B167" s="178" t="n">
        <x:f>EDATE(Inputs!$B$4,A167-1)</x:f>
        <x:v>51058</x:v>
      </x:c>
      <x:c r="C167" s="182" t="n">
        <x:f>SUM(H167,N167,T167,Z167,AF167,AL167,AR167,AX167,BD167,BJ167)</x:f>
        <x:v>0</x:v>
      </x:c>
      <x:c r="D167" s="182" t="n">
        <x:f>SUM(I167,O167,U167,AA167,AG167,AM167,AS167,AY167,BE167,BK167)</x:f>
        <x:v>0</x:v>
      </x:c>
      <x:c r="E167" s="182" t="n">
        <x:f>SUM(J167,P167,V167,AB167,AH167,AN167,AT167,AZ167,BF167,BL167)+SUM(L167,R167,X167,AD167,AJ167,AP167,AV167,BB167,BH167,BN167)</x:f>
        <x:v>0</x:v>
      </x:c>
      <x:c r="F167" s="182" t="n">
        <x:f>SUM(M167,S167,Y167,AE167,AK167,AQ167,AW167,BC167,BI167,BO167)</x:f>
        <x:v>0</x:v>
      </x:c>
      <x:c r="G167" s="182" t="n">
        <x:f>MAX(0,Inputs!$B$12-SUM(J167,P167,V167,AB167,AH167,AN167,AT167,AZ167,BF167,BL167))</x:f>
        <x:v>1150</x:v>
      </x:c>
      <x:c r="H167" s="180" t="n">
        <x:f>M166</x:f>
        <x:v>0</x:v>
      </x:c>
      <x:c r="I167" s="180" t="n">
        <x:f>IF(H167&lt;=0,0,H167*IFERROR(INDEX(Inputs!$E$15:$E$24,MATCH(1,Inputs!$L$15:$L$24,0)),0)/12)</x:f>
        <x:v>0</x:v>
      </x:c>
      <x:c r="J167" s="180" t="n">
        <x:f>MIN(H167+I167,IF(H167&gt;0,IFERROR(INDEX(Inputs!$H$15:$H$24,MATCH(1,Inputs!$L$15:$L$24,0)),0),0))</x:f>
        <x:v>0</x:v>
      </x:c>
      <x:c r="K167" s="180" t="n">
        <x:f>MAX(0,H167+I167-J167)</x:f>
        <x:v>0</x:v>
      </x:c>
      <x:c r="L167" s="180" t="n">
        <x:f>MIN(K167,MAX(0,$G167-0))</x:f>
        <x:v>0</x:v>
      </x:c>
      <x:c r="M167" s="180" t="n">
        <x:f>MAX(0,K167-L167)</x:f>
        <x:v>0</x:v>
      </x:c>
      <x:c r="N167" s="180" t="n">
        <x:f>S166</x:f>
        <x:v>0</x:v>
      </x:c>
      <x:c r="O167" s="180" t="n">
        <x:f>IF(N167&lt;=0,0,N167*IFERROR(INDEX(Inputs!$E$15:$E$24,MATCH(2,Inputs!$L$15:$L$24,0)),0)/12)</x:f>
        <x:v>0</x:v>
      </x:c>
      <x:c r="P167" s="180" t="n">
        <x:f>MIN(N167+O167,IF(N167&gt;0,IFERROR(INDEX(Inputs!$H$15:$H$24,MATCH(2,Inputs!$L$15:$L$24,0)),0),0))</x:f>
        <x:v>0</x:v>
      </x:c>
      <x:c r="Q167" s="180" t="n">
        <x:f>MAX(0,N167+O167-P167)</x:f>
        <x:v>0</x:v>
      </x:c>
      <x:c r="R167" s="180" t="n">
        <x:f>MIN(Q167,MAX(0,$G167-SUM(K167)))</x:f>
        <x:v>0</x:v>
      </x:c>
      <x:c r="S167" s="180" t="n">
        <x:f>MAX(0,Q167-R167)</x:f>
        <x:v>0</x:v>
      </x:c>
      <x:c r="T167" s="180" t="n">
        <x:f>Y166</x:f>
        <x:v>0</x:v>
      </x:c>
      <x:c r="U167" s="180" t="n">
        <x:f>IF(T167&lt;=0,0,T167*IFERROR(INDEX(Inputs!$E$15:$E$24,MATCH(3,Inputs!$L$15:$L$24,0)),0)/12)</x:f>
        <x:v>0</x:v>
      </x:c>
      <x:c r="V167" s="180" t="n">
        <x:f>MIN(T167+U167,IF(T167&gt;0,IFERROR(INDEX(Inputs!$H$15:$H$24,MATCH(3,Inputs!$L$15:$L$24,0)),0),0))</x:f>
        <x:v>0</x:v>
      </x:c>
      <x:c r="W167" s="180" t="n">
        <x:f>MAX(0,T167+U167-V167)</x:f>
        <x:v>0</x:v>
      </x:c>
      <x:c r="X167" s="180" t="n">
        <x:f>MIN(W167,MAX(0,$G167-SUM(K167,Q167)))</x:f>
        <x:v>0</x:v>
      </x:c>
      <x:c r="Y167" s="180" t="n">
        <x:f>MAX(0,W167-X167)</x:f>
        <x:v>0</x:v>
      </x:c>
      <x:c r="Z167" s="180" t="n">
        <x:f>AE166</x:f>
        <x:v>0</x:v>
      </x:c>
      <x:c r="AA167" s="180" t="n">
        <x:f>IF(Z167&lt;=0,0,Z167*IFERROR(INDEX(Inputs!$E$15:$E$24,MATCH(4,Inputs!$L$15:$L$24,0)),0)/12)</x:f>
        <x:v>0</x:v>
      </x:c>
      <x:c r="AB167" s="180" t="n">
        <x:f>MIN(Z167+AA167,IF(Z167&gt;0,IFERROR(INDEX(Inputs!$H$15:$H$24,MATCH(4,Inputs!$L$15:$L$24,0)),0),0))</x:f>
        <x:v>0</x:v>
      </x:c>
      <x:c r="AC167" s="180" t="n">
        <x:f>MAX(0,Z167+AA167-AB167)</x:f>
        <x:v>0</x:v>
      </x:c>
      <x:c r="AD167" s="180" t="n">
        <x:f>MIN(AC167,MAX(0,$G167-SUM(K167,Q167,W167)))</x:f>
        <x:v>0</x:v>
      </x:c>
      <x:c r="AE167" s="180" t="n">
        <x:f>MAX(0,AC167-AD167)</x:f>
        <x:v>0</x:v>
      </x:c>
      <x:c r="AF167" s="180" t="n">
        <x:f>AK166</x:f>
        <x:v>0</x:v>
      </x:c>
      <x:c r="AG167" s="180" t="n">
        <x:f>IF(AF167&lt;=0,0,AF167*IFERROR(INDEX(Inputs!$E$15:$E$24,MATCH(5,Inputs!$L$15:$L$24,0)),0)/12)</x:f>
        <x:v>0</x:v>
      </x:c>
      <x:c r="AH167" s="180" t="n">
        <x:f>MIN(AF167+AG167,IF(AF167&gt;0,IFERROR(INDEX(Inputs!$H$15:$H$24,MATCH(5,Inputs!$L$15:$L$24,0)),0),0))</x:f>
        <x:v>0</x:v>
      </x:c>
      <x:c r="AI167" s="180" t="n">
        <x:f>MAX(0,AF167+AG167-AH167)</x:f>
        <x:v>0</x:v>
      </x:c>
      <x:c r="AJ167" s="180" t="n">
        <x:f>MIN(AI167,MAX(0,$G167-SUM(K167,Q167,W167,AC167)))</x:f>
        <x:v>0</x:v>
      </x:c>
      <x:c r="AK167" s="180" t="n">
        <x:f>MAX(0,AI167-AJ167)</x:f>
        <x:v>0</x:v>
      </x:c>
      <x:c r="AL167" s="180" t="n">
        <x:f>AQ166</x:f>
        <x:v>0</x:v>
      </x:c>
      <x:c r="AM167" s="180" t="n">
        <x:f>IF(AL167&lt;=0,0,AL167*IFERROR(INDEX(Inputs!$E$15:$E$24,MATCH(6,Inputs!$L$15:$L$24,0)),0)/12)</x:f>
        <x:v>0</x:v>
      </x:c>
      <x:c r="AN167" s="180" t="n">
        <x:f>MIN(AL167+AM167,IF(AL167&gt;0,IFERROR(INDEX(Inputs!$H$15:$H$24,MATCH(6,Inputs!$L$15:$L$24,0)),0),0))</x:f>
        <x:v>0</x:v>
      </x:c>
      <x:c r="AO167" s="180" t="n">
        <x:f>MAX(0,AL167+AM167-AN167)</x:f>
        <x:v>0</x:v>
      </x:c>
      <x:c r="AP167" s="180" t="n">
        <x:f>MIN(AO167,MAX(0,$G167-SUM(K167,Q167,W167,AC167,AI167)))</x:f>
        <x:v>0</x:v>
      </x:c>
      <x:c r="AQ167" s="180" t="n">
        <x:f>MAX(0,AO167-AP167)</x:f>
        <x:v>0</x:v>
      </x:c>
      <x:c r="AR167" s="180" t="n">
        <x:f>AW166</x:f>
        <x:v>0</x:v>
      </x:c>
      <x:c r="AS167" s="180" t="n">
        <x:f>IF(AR167&lt;=0,0,AR167*IFERROR(INDEX(Inputs!$E$15:$E$24,MATCH(7,Inputs!$L$15:$L$24,0)),0)/12)</x:f>
        <x:v>0</x:v>
      </x:c>
      <x:c r="AT167" s="180" t="n">
        <x:f>MIN(AR167+AS167,IF(AR167&gt;0,IFERROR(INDEX(Inputs!$H$15:$H$24,MATCH(7,Inputs!$L$15:$L$24,0)),0),0))</x:f>
        <x:v>0</x:v>
      </x:c>
      <x:c r="AU167" s="180" t="n">
        <x:f>MAX(0,AR167+AS167-AT167)</x:f>
        <x:v>0</x:v>
      </x:c>
      <x:c r="AV167" s="180" t="n">
        <x:f>MIN(AU167,MAX(0,$G167-SUM(K167,Q167,W167,AC167,AI167,AO167)))</x:f>
        <x:v>0</x:v>
      </x:c>
      <x:c r="AW167" s="180" t="n">
        <x:f>MAX(0,AU167-AV167)</x:f>
        <x:v>0</x:v>
      </x:c>
      <x:c r="AX167" s="180" t="n">
        <x:f>BC166</x:f>
        <x:v>0</x:v>
      </x:c>
      <x:c r="AY167" s="180" t="n">
        <x:f>IF(AX167&lt;=0,0,AX167*IFERROR(INDEX(Inputs!$E$15:$E$24,MATCH(8,Inputs!$L$15:$L$24,0)),0)/12)</x:f>
        <x:v>0</x:v>
      </x:c>
      <x:c r="AZ167" s="180" t="n">
        <x:f>MIN(AX167+AY167,IF(AX167&gt;0,IFERROR(INDEX(Inputs!$H$15:$H$24,MATCH(8,Inputs!$L$15:$L$24,0)),0),0))</x:f>
        <x:v>0</x:v>
      </x:c>
      <x:c r="BA167" s="180" t="n">
        <x:f>MAX(0,AX167+AY167-AZ167)</x:f>
        <x:v>0</x:v>
      </x:c>
      <x:c r="BB167" s="180" t="n">
        <x:f>MIN(BA167,MAX(0,$G167-SUM(K167,Q167,W167,AC167,AI167,AO167,AU167)))</x:f>
        <x:v>0</x:v>
      </x:c>
      <x:c r="BC167" s="180" t="n">
        <x:f>MAX(0,BA167-BB167)</x:f>
        <x:v>0</x:v>
      </x:c>
      <x:c r="BD167" s="180" t="n">
        <x:f>BI166</x:f>
        <x:v>0</x:v>
      </x:c>
      <x:c r="BE167" s="180" t="n">
        <x:f>IF(BD167&lt;=0,0,BD167*IFERROR(INDEX(Inputs!$E$15:$E$24,MATCH(9,Inputs!$L$15:$L$24,0)),0)/12)</x:f>
        <x:v>0</x:v>
      </x:c>
      <x:c r="BF167" s="180" t="n">
        <x:f>MIN(BD167+BE167,IF(BD167&gt;0,IFERROR(INDEX(Inputs!$H$15:$H$24,MATCH(9,Inputs!$L$15:$L$24,0)),0),0))</x:f>
        <x:v>0</x:v>
      </x:c>
      <x:c r="BG167" s="180" t="n">
        <x:f>MAX(0,BD167+BE167-BF167)</x:f>
        <x:v>0</x:v>
      </x:c>
      <x:c r="BH167" s="180" t="n">
        <x:f>MIN(BG167,MAX(0,$G167-SUM(K167,Q167,W167,AC167,AI167,AO167,AU167,BA167)))</x:f>
        <x:v>0</x:v>
      </x:c>
      <x:c r="BI167" s="180" t="n">
        <x:f>MAX(0,BG167-BH167)</x:f>
        <x:v>0</x:v>
      </x:c>
      <x:c r="BJ167" s="180" t="n">
        <x:f>BO166</x:f>
        <x:v>0</x:v>
      </x:c>
      <x:c r="BK167" s="180" t="n">
        <x:f>IF(BJ167&lt;=0,0,BJ167*IFERROR(INDEX(Inputs!$E$15:$E$24,MATCH(10,Inputs!$L$15:$L$24,0)),0)/12)</x:f>
        <x:v>0</x:v>
      </x:c>
      <x:c r="BL167" s="180" t="n">
        <x:f>MIN(BJ167+BK167,IF(BJ167&gt;0,IFERROR(INDEX(Inputs!$H$15:$H$24,MATCH(10,Inputs!$L$15:$L$24,0)),0),0))</x:f>
        <x:v>0</x:v>
      </x:c>
      <x:c r="BM167" s="180" t="n">
        <x:f>MAX(0,BJ167+BK167-BL167)</x:f>
        <x:v>0</x:v>
      </x:c>
      <x:c r="BN167" s="180" t="n">
        <x:f>MIN(BM167,MAX(0,$G167-SUM(K167,Q167,W167,AC167,AI167,AO167,AU167,BA167,BG167)))</x:f>
        <x:v>0</x:v>
      </x:c>
      <x:c r="BO167" s="192" t="n">
        <x:f>MAX(0,BM167-BN167)</x:f>
        <x:v>0</x:v>
      </x:c>
    </x:row>
    <x:row r="168">
      <x:c r="A168" s="191" t="n">
        <x:f>161</x:f>
        <x:v>161</x:v>
      </x:c>
      <x:c r="B168" s="178" t="n">
        <x:f>EDATE(Inputs!$B$4,A168-1)</x:f>
        <x:v>51089</x:v>
      </x:c>
      <x:c r="C168" s="182" t="n">
        <x:f>SUM(H168,N168,T168,Z168,AF168,AL168,AR168,AX168,BD168,BJ168)</x:f>
        <x:v>0</x:v>
      </x:c>
      <x:c r="D168" s="182" t="n">
        <x:f>SUM(I168,O168,U168,AA168,AG168,AM168,AS168,AY168,BE168,BK168)</x:f>
        <x:v>0</x:v>
      </x:c>
      <x:c r="E168" s="182" t="n">
        <x:f>SUM(J168,P168,V168,AB168,AH168,AN168,AT168,AZ168,BF168,BL168)+SUM(L168,R168,X168,AD168,AJ168,AP168,AV168,BB168,BH168,BN168)</x:f>
        <x:v>0</x:v>
      </x:c>
      <x:c r="F168" s="182" t="n">
        <x:f>SUM(M168,S168,Y168,AE168,AK168,AQ168,AW168,BC168,BI168,BO168)</x:f>
        <x:v>0</x:v>
      </x:c>
      <x:c r="G168" s="182" t="n">
        <x:f>MAX(0,Inputs!$B$12-SUM(J168,P168,V168,AB168,AH168,AN168,AT168,AZ168,BF168,BL168))</x:f>
        <x:v>1150</x:v>
      </x:c>
      <x:c r="H168" s="180" t="n">
        <x:f>M167</x:f>
        <x:v>0</x:v>
      </x:c>
      <x:c r="I168" s="180" t="n">
        <x:f>IF(H168&lt;=0,0,H168*IFERROR(INDEX(Inputs!$E$15:$E$24,MATCH(1,Inputs!$L$15:$L$24,0)),0)/12)</x:f>
        <x:v>0</x:v>
      </x:c>
      <x:c r="J168" s="180" t="n">
        <x:f>MIN(H168+I168,IF(H168&gt;0,IFERROR(INDEX(Inputs!$H$15:$H$24,MATCH(1,Inputs!$L$15:$L$24,0)),0),0))</x:f>
        <x:v>0</x:v>
      </x:c>
      <x:c r="K168" s="180" t="n">
        <x:f>MAX(0,H168+I168-J168)</x:f>
        <x:v>0</x:v>
      </x:c>
      <x:c r="L168" s="180" t="n">
        <x:f>MIN(K168,MAX(0,$G168-0))</x:f>
        <x:v>0</x:v>
      </x:c>
      <x:c r="M168" s="180" t="n">
        <x:f>MAX(0,K168-L168)</x:f>
        <x:v>0</x:v>
      </x:c>
      <x:c r="N168" s="180" t="n">
        <x:f>S167</x:f>
        <x:v>0</x:v>
      </x:c>
      <x:c r="O168" s="180" t="n">
        <x:f>IF(N168&lt;=0,0,N168*IFERROR(INDEX(Inputs!$E$15:$E$24,MATCH(2,Inputs!$L$15:$L$24,0)),0)/12)</x:f>
        <x:v>0</x:v>
      </x:c>
      <x:c r="P168" s="180" t="n">
        <x:f>MIN(N168+O168,IF(N168&gt;0,IFERROR(INDEX(Inputs!$H$15:$H$24,MATCH(2,Inputs!$L$15:$L$24,0)),0),0))</x:f>
        <x:v>0</x:v>
      </x:c>
      <x:c r="Q168" s="180" t="n">
        <x:f>MAX(0,N168+O168-P168)</x:f>
        <x:v>0</x:v>
      </x:c>
      <x:c r="R168" s="180" t="n">
        <x:f>MIN(Q168,MAX(0,$G168-SUM(K168)))</x:f>
        <x:v>0</x:v>
      </x:c>
      <x:c r="S168" s="180" t="n">
        <x:f>MAX(0,Q168-R168)</x:f>
        <x:v>0</x:v>
      </x:c>
      <x:c r="T168" s="180" t="n">
        <x:f>Y167</x:f>
        <x:v>0</x:v>
      </x:c>
      <x:c r="U168" s="180" t="n">
        <x:f>IF(T168&lt;=0,0,T168*IFERROR(INDEX(Inputs!$E$15:$E$24,MATCH(3,Inputs!$L$15:$L$24,0)),0)/12)</x:f>
        <x:v>0</x:v>
      </x:c>
      <x:c r="V168" s="180" t="n">
        <x:f>MIN(T168+U168,IF(T168&gt;0,IFERROR(INDEX(Inputs!$H$15:$H$24,MATCH(3,Inputs!$L$15:$L$24,0)),0),0))</x:f>
        <x:v>0</x:v>
      </x:c>
      <x:c r="W168" s="180" t="n">
        <x:f>MAX(0,T168+U168-V168)</x:f>
        <x:v>0</x:v>
      </x:c>
      <x:c r="X168" s="180" t="n">
        <x:f>MIN(W168,MAX(0,$G168-SUM(K168,Q168)))</x:f>
        <x:v>0</x:v>
      </x:c>
      <x:c r="Y168" s="180" t="n">
        <x:f>MAX(0,W168-X168)</x:f>
        <x:v>0</x:v>
      </x:c>
      <x:c r="Z168" s="180" t="n">
        <x:f>AE167</x:f>
        <x:v>0</x:v>
      </x:c>
      <x:c r="AA168" s="180" t="n">
        <x:f>IF(Z168&lt;=0,0,Z168*IFERROR(INDEX(Inputs!$E$15:$E$24,MATCH(4,Inputs!$L$15:$L$24,0)),0)/12)</x:f>
        <x:v>0</x:v>
      </x:c>
      <x:c r="AB168" s="180" t="n">
        <x:f>MIN(Z168+AA168,IF(Z168&gt;0,IFERROR(INDEX(Inputs!$H$15:$H$24,MATCH(4,Inputs!$L$15:$L$24,0)),0),0))</x:f>
        <x:v>0</x:v>
      </x:c>
      <x:c r="AC168" s="180" t="n">
        <x:f>MAX(0,Z168+AA168-AB168)</x:f>
        <x:v>0</x:v>
      </x:c>
      <x:c r="AD168" s="180" t="n">
        <x:f>MIN(AC168,MAX(0,$G168-SUM(K168,Q168,W168)))</x:f>
        <x:v>0</x:v>
      </x:c>
      <x:c r="AE168" s="180" t="n">
        <x:f>MAX(0,AC168-AD168)</x:f>
        <x:v>0</x:v>
      </x:c>
      <x:c r="AF168" s="180" t="n">
        <x:f>AK167</x:f>
        <x:v>0</x:v>
      </x:c>
      <x:c r="AG168" s="180" t="n">
        <x:f>IF(AF168&lt;=0,0,AF168*IFERROR(INDEX(Inputs!$E$15:$E$24,MATCH(5,Inputs!$L$15:$L$24,0)),0)/12)</x:f>
        <x:v>0</x:v>
      </x:c>
      <x:c r="AH168" s="180" t="n">
        <x:f>MIN(AF168+AG168,IF(AF168&gt;0,IFERROR(INDEX(Inputs!$H$15:$H$24,MATCH(5,Inputs!$L$15:$L$24,0)),0),0))</x:f>
        <x:v>0</x:v>
      </x:c>
      <x:c r="AI168" s="180" t="n">
        <x:f>MAX(0,AF168+AG168-AH168)</x:f>
        <x:v>0</x:v>
      </x:c>
      <x:c r="AJ168" s="180" t="n">
        <x:f>MIN(AI168,MAX(0,$G168-SUM(K168,Q168,W168,AC168)))</x:f>
        <x:v>0</x:v>
      </x:c>
      <x:c r="AK168" s="180" t="n">
        <x:f>MAX(0,AI168-AJ168)</x:f>
        <x:v>0</x:v>
      </x:c>
      <x:c r="AL168" s="180" t="n">
        <x:f>AQ167</x:f>
        <x:v>0</x:v>
      </x:c>
      <x:c r="AM168" s="180" t="n">
        <x:f>IF(AL168&lt;=0,0,AL168*IFERROR(INDEX(Inputs!$E$15:$E$24,MATCH(6,Inputs!$L$15:$L$24,0)),0)/12)</x:f>
        <x:v>0</x:v>
      </x:c>
      <x:c r="AN168" s="180" t="n">
        <x:f>MIN(AL168+AM168,IF(AL168&gt;0,IFERROR(INDEX(Inputs!$H$15:$H$24,MATCH(6,Inputs!$L$15:$L$24,0)),0),0))</x:f>
        <x:v>0</x:v>
      </x:c>
      <x:c r="AO168" s="180" t="n">
        <x:f>MAX(0,AL168+AM168-AN168)</x:f>
        <x:v>0</x:v>
      </x:c>
      <x:c r="AP168" s="180" t="n">
        <x:f>MIN(AO168,MAX(0,$G168-SUM(K168,Q168,W168,AC168,AI168)))</x:f>
        <x:v>0</x:v>
      </x:c>
      <x:c r="AQ168" s="180" t="n">
        <x:f>MAX(0,AO168-AP168)</x:f>
        <x:v>0</x:v>
      </x:c>
      <x:c r="AR168" s="180" t="n">
        <x:f>AW167</x:f>
        <x:v>0</x:v>
      </x:c>
      <x:c r="AS168" s="180" t="n">
        <x:f>IF(AR168&lt;=0,0,AR168*IFERROR(INDEX(Inputs!$E$15:$E$24,MATCH(7,Inputs!$L$15:$L$24,0)),0)/12)</x:f>
        <x:v>0</x:v>
      </x:c>
      <x:c r="AT168" s="180" t="n">
        <x:f>MIN(AR168+AS168,IF(AR168&gt;0,IFERROR(INDEX(Inputs!$H$15:$H$24,MATCH(7,Inputs!$L$15:$L$24,0)),0),0))</x:f>
        <x:v>0</x:v>
      </x:c>
      <x:c r="AU168" s="180" t="n">
        <x:f>MAX(0,AR168+AS168-AT168)</x:f>
        <x:v>0</x:v>
      </x:c>
      <x:c r="AV168" s="180" t="n">
        <x:f>MIN(AU168,MAX(0,$G168-SUM(K168,Q168,W168,AC168,AI168,AO168)))</x:f>
        <x:v>0</x:v>
      </x:c>
      <x:c r="AW168" s="180" t="n">
        <x:f>MAX(0,AU168-AV168)</x:f>
        <x:v>0</x:v>
      </x:c>
      <x:c r="AX168" s="180" t="n">
        <x:f>BC167</x:f>
        <x:v>0</x:v>
      </x:c>
      <x:c r="AY168" s="180" t="n">
        <x:f>IF(AX168&lt;=0,0,AX168*IFERROR(INDEX(Inputs!$E$15:$E$24,MATCH(8,Inputs!$L$15:$L$24,0)),0)/12)</x:f>
        <x:v>0</x:v>
      </x:c>
      <x:c r="AZ168" s="180" t="n">
        <x:f>MIN(AX168+AY168,IF(AX168&gt;0,IFERROR(INDEX(Inputs!$H$15:$H$24,MATCH(8,Inputs!$L$15:$L$24,0)),0),0))</x:f>
        <x:v>0</x:v>
      </x:c>
      <x:c r="BA168" s="180" t="n">
        <x:f>MAX(0,AX168+AY168-AZ168)</x:f>
        <x:v>0</x:v>
      </x:c>
      <x:c r="BB168" s="180" t="n">
        <x:f>MIN(BA168,MAX(0,$G168-SUM(K168,Q168,W168,AC168,AI168,AO168,AU168)))</x:f>
        <x:v>0</x:v>
      </x:c>
      <x:c r="BC168" s="180" t="n">
        <x:f>MAX(0,BA168-BB168)</x:f>
        <x:v>0</x:v>
      </x:c>
      <x:c r="BD168" s="180" t="n">
        <x:f>BI167</x:f>
        <x:v>0</x:v>
      </x:c>
      <x:c r="BE168" s="180" t="n">
        <x:f>IF(BD168&lt;=0,0,BD168*IFERROR(INDEX(Inputs!$E$15:$E$24,MATCH(9,Inputs!$L$15:$L$24,0)),0)/12)</x:f>
        <x:v>0</x:v>
      </x:c>
      <x:c r="BF168" s="180" t="n">
        <x:f>MIN(BD168+BE168,IF(BD168&gt;0,IFERROR(INDEX(Inputs!$H$15:$H$24,MATCH(9,Inputs!$L$15:$L$24,0)),0),0))</x:f>
        <x:v>0</x:v>
      </x:c>
      <x:c r="BG168" s="180" t="n">
        <x:f>MAX(0,BD168+BE168-BF168)</x:f>
        <x:v>0</x:v>
      </x:c>
      <x:c r="BH168" s="180" t="n">
        <x:f>MIN(BG168,MAX(0,$G168-SUM(K168,Q168,W168,AC168,AI168,AO168,AU168,BA168)))</x:f>
        <x:v>0</x:v>
      </x:c>
      <x:c r="BI168" s="180" t="n">
        <x:f>MAX(0,BG168-BH168)</x:f>
        <x:v>0</x:v>
      </x:c>
      <x:c r="BJ168" s="180" t="n">
        <x:f>BO167</x:f>
        <x:v>0</x:v>
      </x:c>
      <x:c r="BK168" s="180" t="n">
        <x:f>IF(BJ168&lt;=0,0,BJ168*IFERROR(INDEX(Inputs!$E$15:$E$24,MATCH(10,Inputs!$L$15:$L$24,0)),0)/12)</x:f>
        <x:v>0</x:v>
      </x:c>
      <x:c r="BL168" s="180" t="n">
        <x:f>MIN(BJ168+BK168,IF(BJ168&gt;0,IFERROR(INDEX(Inputs!$H$15:$H$24,MATCH(10,Inputs!$L$15:$L$24,0)),0),0))</x:f>
        <x:v>0</x:v>
      </x:c>
      <x:c r="BM168" s="180" t="n">
        <x:f>MAX(0,BJ168+BK168-BL168)</x:f>
        <x:v>0</x:v>
      </x:c>
      <x:c r="BN168" s="180" t="n">
        <x:f>MIN(BM168,MAX(0,$G168-SUM(K168,Q168,W168,AC168,AI168,AO168,AU168,BA168,BG168)))</x:f>
        <x:v>0</x:v>
      </x:c>
      <x:c r="BO168" s="192" t="n">
        <x:f>MAX(0,BM168-BN168)</x:f>
        <x:v>0</x:v>
      </x:c>
    </x:row>
    <x:row r="169">
      <x:c r="A169" s="191" t="n">
        <x:f>162</x:f>
        <x:v>162</x:v>
      </x:c>
      <x:c r="B169" s="178" t="n">
        <x:f>EDATE(Inputs!$B$4,A169-1)</x:f>
        <x:v>51119</x:v>
      </x:c>
      <x:c r="C169" s="182" t="n">
        <x:f>SUM(H169,N169,T169,Z169,AF169,AL169,AR169,AX169,BD169,BJ169)</x:f>
        <x:v>0</x:v>
      </x:c>
      <x:c r="D169" s="182" t="n">
        <x:f>SUM(I169,O169,U169,AA169,AG169,AM169,AS169,AY169,BE169,BK169)</x:f>
        <x:v>0</x:v>
      </x:c>
      <x:c r="E169" s="182" t="n">
        <x:f>SUM(J169,P169,V169,AB169,AH169,AN169,AT169,AZ169,BF169,BL169)+SUM(L169,R169,X169,AD169,AJ169,AP169,AV169,BB169,BH169,BN169)</x:f>
        <x:v>0</x:v>
      </x:c>
      <x:c r="F169" s="182" t="n">
        <x:f>SUM(M169,S169,Y169,AE169,AK169,AQ169,AW169,BC169,BI169,BO169)</x:f>
        <x:v>0</x:v>
      </x:c>
      <x:c r="G169" s="182" t="n">
        <x:f>MAX(0,Inputs!$B$12-SUM(J169,P169,V169,AB169,AH169,AN169,AT169,AZ169,BF169,BL169))</x:f>
        <x:v>1150</x:v>
      </x:c>
      <x:c r="H169" s="180" t="n">
        <x:f>M168</x:f>
        <x:v>0</x:v>
      </x:c>
      <x:c r="I169" s="180" t="n">
        <x:f>IF(H169&lt;=0,0,H169*IFERROR(INDEX(Inputs!$E$15:$E$24,MATCH(1,Inputs!$L$15:$L$24,0)),0)/12)</x:f>
        <x:v>0</x:v>
      </x:c>
      <x:c r="J169" s="180" t="n">
        <x:f>MIN(H169+I169,IF(H169&gt;0,IFERROR(INDEX(Inputs!$H$15:$H$24,MATCH(1,Inputs!$L$15:$L$24,0)),0),0))</x:f>
        <x:v>0</x:v>
      </x:c>
      <x:c r="K169" s="180" t="n">
        <x:f>MAX(0,H169+I169-J169)</x:f>
        <x:v>0</x:v>
      </x:c>
      <x:c r="L169" s="180" t="n">
        <x:f>MIN(K169,MAX(0,$G169-0))</x:f>
        <x:v>0</x:v>
      </x:c>
      <x:c r="M169" s="180" t="n">
        <x:f>MAX(0,K169-L169)</x:f>
        <x:v>0</x:v>
      </x:c>
      <x:c r="N169" s="180" t="n">
        <x:f>S168</x:f>
        <x:v>0</x:v>
      </x:c>
      <x:c r="O169" s="180" t="n">
        <x:f>IF(N169&lt;=0,0,N169*IFERROR(INDEX(Inputs!$E$15:$E$24,MATCH(2,Inputs!$L$15:$L$24,0)),0)/12)</x:f>
        <x:v>0</x:v>
      </x:c>
      <x:c r="P169" s="180" t="n">
        <x:f>MIN(N169+O169,IF(N169&gt;0,IFERROR(INDEX(Inputs!$H$15:$H$24,MATCH(2,Inputs!$L$15:$L$24,0)),0),0))</x:f>
        <x:v>0</x:v>
      </x:c>
      <x:c r="Q169" s="180" t="n">
        <x:f>MAX(0,N169+O169-P169)</x:f>
        <x:v>0</x:v>
      </x:c>
      <x:c r="R169" s="180" t="n">
        <x:f>MIN(Q169,MAX(0,$G169-SUM(K169)))</x:f>
        <x:v>0</x:v>
      </x:c>
      <x:c r="S169" s="180" t="n">
        <x:f>MAX(0,Q169-R169)</x:f>
        <x:v>0</x:v>
      </x:c>
      <x:c r="T169" s="180" t="n">
        <x:f>Y168</x:f>
        <x:v>0</x:v>
      </x:c>
      <x:c r="U169" s="180" t="n">
        <x:f>IF(T169&lt;=0,0,T169*IFERROR(INDEX(Inputs!$E$15:$E$24,MATCH(3,Inputs!$L$15:$L$24,0)),0)/12)</x:f>
        <x:v>0</x:v>
      </x:c>
      <x:c r="V169" s="180" t="n">
        <x:f>MIN(T169+U169,IF(T169&gt;0,IFERROR(INDEX(Inputs!$H$15:$H$24,MATCH(3,Inputs!$L$15:$L$24,0)),0),0))</x:f>
        <x:v>0</x:v>
      </x:c>
      <x:c r="W169" s="180" t="n">
        <x:f>MAX(0,T169+U169-V169)</x:f>
        <x:v>0</x:v>
      </x:c>
      <x:c r="X169" s="180" t="n">
        <x:f>MIN(W169,MAX(0,$G169-SUM(K169,Q169)))</x:f>
        <x:v>0</x:v>
      </x:c>
      <x:c r="Y169" s="180" t="n">
        <x:f>MAX(0,W169-X169)</x:f>
        <x:v>0</x:v>
      </x:c>
      <x:c r="Z169" s="180" t="n">
        <x:f>AE168</x:f>
        <x:v>0</x:v>
      </x:c>
      <x:c r="AA169" s="180" t="n">
        <x:f>IF(Z169&lt;=0,0,Z169*IFERROR(INDEX(Inputs!$E$15:$E$24,MATCH(4,Inputs!$L$15:$L$24,0)),0)/12)</x:f>
        <x:v>0</x:v>
      </x:c>
      <x:c r="AB169" s="180" t="n">
        <x:f>MIN(Z169+AA169,IF(Z169&gt;0,IFERROR(INDEX(Inputs!$H$15:$H$24,MATCH(4,Inputs!$L$15:$L$24,0)),0),0))</x:f>
        <x:v>0</x:v>
      </x:c>
      <x:c r="AC169" s="180" t="n">
        <x:f>MAX(0,Z169+AA169-AB169)</x:f>
        <x:v>0</x:v>
      </x:c>
      <x:c r="AD169" s="180" t="n">
        <x:f>MIN(AC169,MAX(0,$G169-SUM(K169,Q169,W169)))</x:f>
        <x:v>0</x:v>
      </x:c>
      <x:c r="AE169" s="180" t="n">
        <x:f>MAX(0,AC169-AD169)</x:f>
        <x:v>0</x:v>
      </x:c>
      <x:c r="AF169" s="180" t="n">
        <x:f>AK168</x:f>
        <x:v>0</x:v>
      </x:c>
      <x:c r="AG169" s="180" t="n">
        <x:f>IF(AF169&lt;=0,0,AF169*IFERROR(INDEX(Inputs!$E$15:$E$24,MATCH(5,Inputs!$L$15:$L$24,0)),0)/12)</x:f>
        <x:v>0</x:v>
      </x:c>
      <x:c r="AH169" s="180" t="n">
        <x:f>MIN(AF169+AG169,IF(AF169&gt;0,IFERROR(INDEX(Inputs!$H$15:$H$24,MATCH(5,Inputs!$L$15:$L$24,0)),0),0))</x:f>
        <x:v>0</x:v>
      </x:c>
      <x:c r="AI169" s="180" t="n">
        <x:f>MAX(0,AF169+AG169-AH169)</x:f>
        <x:v>0</x:v>
      </x:c>
      <x:c r="AJ169" s="180" t="n">
        <x:f>MIN(AI169,MAX(0,$G169-SUM(K169,Q169,W169,AC169)))</x:f>
        <x:v>0</x:v>
      </x:c>
      <x:c r="AK169" s="180" t="n">
        <x:f>MAX(0,AI169-AJ169)</x:f>
        <x:v>0</x:v>
      </x:c>
      <x:c r="AL169" s="180" t="n">
        <x:f>AQ168</x:f>
        <x:v>0</x:v>
      </x:c>
      <x:c r="AM169" s="180" t="n">
        <x:f>IF(AL169&lt;=0,0,AL169*IFERROR(INDEX(Inputs!$E$15:$E$24,MATCH(6,Inputs!$L$15:$L$24,0)),0)/12)</x:f>
        <x:v>0</x:v>
      </x:c>
      <x:c r="AN169" s="180" t="n">
        <x:f>MIN(AL169+AM169,IF(AL169&gt;0,IFERROR(INDEX(Inputs!$H$15:$H$24,MATCH(6,Inputs!$L$15:$L$24,0)),0),0))</x:f>
        <x:v>0</x:v>
      </x:c>
      <x:c r="AO169" s="180" t="n">
        <x:f>MAX(0,AL169+AM169-AN169)</x:f>
        <x:v>0</x:v>
      </x:c>
      <x:c r="AP169" s="180" t="n">
        <x:f>MIN(AO169,MAX(0,$G169-SUM(K169,Q169,W169,AC169,AI169)))</x:f>
        <x:v>0</x:v>
      </x:c>
      <x:c r="AQ169" s="180" t="n">
        <x:f>MAX(0,AO169-AP169)</x:f>
        <x:v>0</x:v>
      </x:c>
      <x:c r="AR169" s="180" t="n">
        <x:f>AW168</x:f>
        <x:v>0</x:v>
      </x:c>
      <x:c r="AS169" s="180" t="n">
        <x:f>IF(AR169&lt;=0,0,AR169*IFERROR(INDEX(Inputs!$E$15:$E$24,MATCH(7,Inputs!$L$15:$L$24,0)),0)/12)</x:f>
        <x:v>0</x:v>
      </x:c>
      <x:c r="AT169" s="180" t="n">
        <x:f>MIN(AR169+AS169,IF(AR169&gt;0,IFERROR(INDEX(Inputs!$H$15:$H$24,MATCH(7,Inputs!$L$15:$L$24,0)),0),0))</x:f>
        <x:v>0</x:v>
      </x:c>
      <x:c r="AU169" s="180" t="n">
        <x:f>MAX(0,AR169+AS169-AT169)</x:f>
        <x:v>0</x:v>
      </x:c>
      <x:c r="AV169" s="180" t="n">
        <x:f>MIN(AU169,MAX(0,$G169-SUM(K169,Q169,W169,AC169,AI169,AO169)))</x:f>
        <x:v>0</x:v>
      </x:c>
      <x:c r="AW169" s="180" t="n">
        <x:f>MAX(0,AU169-AV169)</x:f>
        <x:v>0</x:v>
      </x:c>
      <x:c r="AX169" s="180" t="n">
        <x:f>BC168</x:f>
        <x:v>0</x:v>
      </x:c>
      <x:c r="AY169" s="180" t="n">
        <x:f>IF(AX169&lt;=0,0,AX169*IFERROR(INDEX(Inputs!$E$15:$E$24,MATCH(8,Inputs!$L$15:$L$24,0)),0)/12)</x:f>
        <x:v>0</x:v>
      </x:c>
      <x:c r="AZ169" s="180" t="n">
        <x:f>MIN(AX169+AY169,IF(AX169&gt;0,IFERROR(INDEX(Inputs!$H$15:$H$24,MATCH(8,Inputs!$L$15:$L$24,0)),0),0))</x:f>
        <x:v>0</x:v>
      </x:c>
      <x:c r="BA169" s="180" t="n">
        <x:f>MAX(0,AX169+AY169-AZ169)</x:f>
        <x:v>0</x:v>
      </x:c>
      <x:c r="BB169" s="180" t="n">
        <x:f>MIN(BA169,MAX(0,$G169-SUM(K169,Q169,W169,AC169,AI169,AO169,AU169)))</x:f>
        <x:v>0</x:v>
      </x:c>
      <x:c r="BC169" s="180" t="n">
        <x:f>MAX(0,BA169-BB169)</x:f>
        <x:v>0</x:v>
      </x:c>
      <x:c r="BD169" s="180" t="n">
        <x:f>BI168</x:f>
        <x:v>0</x:v>
      </x:c>
      <x:c r="BE169" s="180" t="n">
        <x:f>IF(BD169&lt;=0,0,BD169*IFERROR(INDEX(Inputs!$E$15:$E$24,MATCH(9,Inputs!$L$15:$L$24,0)),0)/12)</x:f>
        <x:v>0</x:v>
      </x:c>
      <x:c r="BF169" s="180" t="n">
        <x:f>MIN(BD169+BE169,IF(BD169&gt;0,IFERROR(INDEX(Inputs!$H$15:$H$24,MATCH(9,Inputs!$L$15:$L$24,0)),0),0))</x:f>
        <x:v>0</x:v>
      </x:c>
      <x:c r="BG169" s="180" t="n">
        <x:f>MAX(0,BD169+BE169-BF169)</x:f>
        <x:v>0</x:v>
      </x:c>
      <x:c r="BH169" s="180" t="n">
        <x:f>MIN(BG169,MAX(0,$G169-SUM(K169,Q169,W169,AC169,AI169,AO169,AU169,BA169)))</x:f>
        <x:v>0</x:v>
      </x:c>
      <x:c r="BI169" s="180" t="n">
        <x:f>MAX(0,BG169-BH169)</x:f>
        <x:v>0</x:v>
      </x:c>
      <x:c r="BJ169" s="180" t="n">
        <x:f>BO168</x:f>
        <x:v>0</x:v>
      </x:c>
      <x:c r="BK169" s="180" t="n">
        <x:f>IF(BJ169&lt;=0,0,BJ169*IFERROR(INDEX(Inputs!$E$15:$E$24,MATCH(10,Inputs!$L$15:$L$24,0)),0)/12)</x:f>
        <x:v>0</x:v>
      </x:c>
      <x:c r="BL169" s="180" t="n">
        <x:f>MIN(BJ169+BK169,IF(BJ169&gt;0,IFERROR(INDEX(Inputs!$H$15:$H$24,MATCH(10,Inputs!$L$15:$L$24,0)),0),0))</x:f>
        <x:v>0</x:v>
      </x:c>
      <x:c r="BM169" s="180" t="n">
        <x:f>MAX(0,BJ169+BK169-BL169)</x:f>
        <x:v>0</x:v>
      </x:c>
      <x:c r="BN169" s="180" t="n">
        <x:f>MIN(BM169,MAX(0,$G169-SUM(K169,Q169,W169,AC169,AI169,AO169,AU169,BA169,BG169)))</x:f>
        <x:v>0</x:v>
      </x:c>
      <x:c r="BO169" s="192" t="n">
        <x:f>MAX(0,BM169-BN169)</x:f>
        <x:v>0</x:v>
      </x:c>
    </x:row>
    <x:row r="170">
      <x:c r="A170" s="191" t="n">
        <x:f>163</x:f>
        <x:v>163</x:v>
      </x:c>
      <x:c r="B170" s="178" t="n">
        <x:f>EDATE(Inputs!$B$4,A170-1)</x:f>
        <x:v>51150</x:v>
      </x:c>
      <x:c r="C170" s="182" t="n">
        <x:f>SUM(H170,N170,T170,Z170,AF170,AL170,AR170,AX170,BD170,BJ170)</x:f>
        <x:v>0</x:v>
      </x:c>
      <x:c r="D170" s="182" t="n">
        <x:f>SUM(I170,O170,U170,AA170,AG170,AM170,AS170,AY170,BE170,BK170)</x:f>
        <x:v>0</x:v>
      </x:c>
      <x:c r="E170" s="182" t="n">
        <x:f>SUM(J170,P170,V170,AB170,AH170,AN170,AT170,AZ170,BF170,BL170)+SUM(L170,R170,X170,AD170,AJ170,AP170,AV170,BB170,BH170,BN170)</x:f>
        <x:v>0</x:v>
      </x:c>
      <x:c r="F170" s="182" t="n">
        <x:f>SUM(M170,S170,Y170,AE170,AK170,AQ170,AW170,BC170,BI170,BO170)</x:f>
        <x:v>0</x:v>
      </x:c>
      <x:c r="G170" s="182" t="n">
        <x:f>MAX(0,Inputs!$B$12-SUM(J170,P170,V170,AB170,AH170,AN170,AT170,AZ170,BF170,BL170))</x:f>
        <x:v>1150</x:v>
      </x:c>
      <x:c r="H170" s="180" t="n">
        <x:f>M169</x:f>
        <x:v>0</x:v>
      </x:c>
      <x:c r="I170" s="180" t="n">
        <x:f>IF(H170&lt;=0,0,H170*IFERROR(INDEX(Inputs!$E$15:$E$24,MATCH(1,Inputs!$L$15:$L$24,0)),0)/12)</x:f>
        <x:v>0</x:v>
      </x:c>
      <x:c r="J170" s="180" t="n">
        <x:f>MIN(H170+I170,IF(H170&gt;0,IFERROR(INDEX(Inputs!$H$15:$H$24,MATCH(1,Inputs!$L$15:$L$24,0)),0),0))</x:f>
        <x:v>0</x:v>
      </x:c>
      <x:c r="K170" s="180" t="n">
        <x:f>MAX(0,H170+I170-J170)</x:f>
        <x:v>0</x:v>
      </x:c>
      <x:c r="L170" s="180" t="n">
        <x:f>MIN(K170,MAX(0,$G170-0))</x:f>
        <x:v>0</x:v>
      </x:c>
      <x:c r="M170" s="180" t="n">
        <x:f>MAX(0,K170-L170)</x:f>
        <x:v>0</x:v>
      </x:c>
      <x:c r="N170" s="180" t="n">
        <x:f>S169</x:f>
        <x:v>0</x:v>
      </x:c>
      <x:c r="O170" s="180" t="n">
        <x:f>IF(N170&lt;=0,0,N170*IFERROR(INDEX(Inputs!$E$15:$E$24,MATCH(2,Inputs!$L$15:$L$24,0)),0)/12)</x:f>
        <x:v>0</x:v>
      </x:c>
      <x:c r="P170" s="180" t="n">
        <x:f>MIN(N170+O170,IF(N170&gt;0,IFERROR(INDEX(Inputs!$H$15:$H$24,MATCH(2,Inputs!$L$15:$L$24,0)),0),0))</x:f>
        <x:v>0</x:v>
      </x:c>
      <x:c r="Q170" s="180" t="n">
        <x:f>MAX(0,N170+O170-P170)</x:f>
        <x:v>0</x:v>
      </x:c>
      <x:c r="R170" s="180" t="n">
        <x:f>MIN(Q170,MAX(0,$G170-SUM(K170)))</x:f>
        <x:v>0</x:v>
      </x:c>
      <x:c r="S170" s="180" t="n">
        <x:f>MAX(0,Q170-R170)</x:f>
        <x:v>0</x:v>
      </x:c>
      <x:c r="T170" s="180" t="n">
        <x:f>Y169</x:f>
        <x:v>0</x:v>
      </x:c>
      <x:c r="U170" s="180" t="n">
        <x:f>IF(T170&lt;=0,0,T170*IFERROR(INDEX(Inputs!$E$15:$E$24,MATCH(3,Inputs!$L$15:$L$24,0)),0)/12)</x:f>
        <x:v>0</x:v>
      </x:c>
      <x:c r="V170" s="180" t="n">
        <x:f>MIN(T170+U170,IF(T170&gt;0,IFERROR(INDEX(Inputs!$H$15:$H$24,MATCH(3,Inputs!$L$15:$L$24,0)),0),0))</x:f>
        <x:v>0</x:v>
      </x:c>
      <x:c r="W170" s="180" t="n">
        <x:f>MAX(0,T170+U170-V170)</x:f>
        <x:v>0</x:v>
      </x:c>
      <x:c r="X170" s="180" t="n">
        <x:f>MIN(W170,MAX(0,$G170-SUM(K170,Q170)))</x:f>
        <x:v>0</x:v>
      </x:c>
      <x:c r="Y170" s="180" t="n">
        <x:f>MAX(0,W170-X170)</x:f>
        <x:v>0</x:v>
      </x:c>
      <x:c r="Z170" s="180" t="n">
        <x:f>AE169</x:f>
        <x:v>0</x:v>
      </x:c>
      <x:c r="AA170" s="180" t="n">
        <x:f>IF(Z170&lt;=0,0,Z170*IFERROR(INDEX(Inputs!$E$15:$E$24,MATCH(4,Inputs!$L$15:$L$24,0)),0)/12)</x:f>
        <x:v>0</x:v>
      </x:c>
      <x:c r="AB170" s="180" t="n">
        <x:f>MIN(Z170+AA170,IF(Z170&gt;0,IFERROR(INDEX(Inputs!$H$15:$H$24,MATCH(4,Inputs!$L$15:$L$24,0)),0),0))</x:f>
        <x:v>0</x:v>
      </x:c>
      <x:c r="AC170" s="180" t="n">
        <x:f>MAX(0,Z170+AA170-AB170)</x:f>
        <x:v>0</x:v>
      </x:c>
      <x:c r="AD170" s="180" t="n">
        <x:f>MIN(AC170,MAX(0,$G170-SUM(K170,Q170,W170)))</x:f>
        <x:v>0</x:v>
      </x:c>
      <x:c r="AE170" s="180" t="n">
        <x:f>MAX(0,AC170-AD170)</x:f>
        <x:v>0</x:v>
      </x:c>
      <x:c r="AF170" s="180" t="n">
        <x:f>AK169</x:f>
        <x:v>0</x:v>
      </x:c>
      <x:c r="AG170" s="180" t="n">
        <x:f>IF(AF170&lt;=0,0,AF170*IFERROR(INDEX(Inputs!$E$15:$E$24,MATCH(5,Inputs!$L$15:$L$24,0)),0)/12)</x:f>
        <x:v>0</x:v>
      </x:c>
      <x:c r="AH170" s="180" t="n">
        <x:f>MIN(AF170+AG170,IF(AF170&gt;0,IFERROR(INDEX(Inputs!$H$15:$H$24,MATCH(5,Inputs!$L$15:$L$24,0)),0),0))</x:f>
        <x:v>0</x:v>
      </x:c>
      <x:c r="AI170" s="180" t="n">
        <x:f>MAX(0,AF170+AG170-AH170)</x:f>
        <x:v>0</x:v>
      </x:c>
      <x:c r="AJ170" s="180" t="n">
        <x:f>MIN(AI170,MAX(0,$G170-SUM(K170,Q170,W170,AC170)))</x:f>
        <x:v>0</x:v>
      </x:c>
      <x:c r="AK170" s="180" t="n">
        <x:f>MAX(0,AI170-AJ170)</x:f>
        <x:v>0</x:v>
      </x:c>
      <x:c r="AL170" s="180" t="n">
        <x:f>AQ169</x:f>
        <x:v>0</x:v>
      </x:c>
      <x:c r="AM170" s="180" t="n">
        <x:f>IF(AL170&lt;=0,0,AL170*IFERROR(INDEX(Inputs!$E$15:$E$24,MATCH(6,Inputs!$L$15:$L$24,0)),0)/12)</x:f>
        <x:v>0</x:v>
      </x:c>
      <x:c r="AN170" s="180" t="n">
        <x:f>MIN(AL170+AM170,IF(AL170&gt;0,IFERROR(INDEX(Inputs!$H$15:$H$24,MATCH(6,Inputs!$L$15:$L$24,0)),0),0))</x:f>
        <x:v>0</x:v>
      </x:c>
      <x:c r="AO170" s="180" t="n">
        <x:f>MAX(0,AL170+AM170-AN170)</x:f>
        <x:v>0</x:v>
      </x:c>
      <x:c r="AP170" s="180" t="n">
        <x:f>MIN(AO170,MAX(0,$G170-SUM(K170,Q170,W170,AC170,AI170)))</x:f>
        <x:v>0</x:v>
      </x:c>
      <x:c r="AQ170" s="180" t="n">
        <x:f>MAX(0,AO170-AP170)</x:f>
        <x:v>0</x:v>
      </x:c>
      <x:c r="AR170" s="180" t="n">
        <x:f>AW169</x:f>
        <x:v>0</x:v>
      </x:c>
      <x:c r="AS170" s="180" t="n">
        <x:f>IF(AR170&lt;=0,0,AR170*IFERROR(INDEX(Inputs!$E$15:$E$24,MATCH(7,Inputs!$L$15:$L$24,0)),0)/12)</x:f>
        <x:v>0</x:v>
      </x:c>
      <x:c r="AT170" s="180" t="n">
        <x:f>MIN(AR170+AS170,IF(AR170&gt;0,IFERROR(INDEX(Inputs!$H$15:$H$24,MATCH(7,Inputs!$L$15:$L$24,0)),0),0))</x:f>
        <x:v>0</x:v>
      </x:c>
      <x:c r="AU170" s="180" t="n">
        <x:f>MAX(0,AR170+AS170-AT170)</x:f>
        <x:v>0</x:v>
      </x:c>
      <x:c r="AV170" s="180" t="n">
        <x:f>MIN(AU170,MAX(0,$G170-SUM(K170,Q170,W170,AC170,AI170,AO170)))</x:f>
        <x:v>0</x:v>
      </x:c>
      <x:c r="AW170" s="180" t="n">
        <x:f>MAX(0,AU170-AV170)</x:f>
        <x:v>0</x:v>
      </x:c>
      <x:c r="AX170" s="180" t="n">
        <x:f>BC169</x:f>
        <x:v>0</x:v>
      </x:c>
      <x:c r="AY170" s="180" t="n">
        <x:f>IF(AX170&lt;=0,0,AX170*IFERROR(INDEX(Inputs!$E$15:$E$24,MATCH(8,Inputs!$L$15:$L$24,0)),0)/12)</x:f>
        <x:v>0</x:v>
      </x:c>
      <x:c r="AZ170" s="180" t="n">
        <x:f>MIN(AX170+AY170,IF(AX170&gt;0,IFERROR(INDEX(Inputs!$H$15:$H$24,MATCH(8,Inputs!$L$15:$L$24,0)),0),0))</x:f>
        <x:v>0</x:v>
      </x:c>
      <x:c r="BA170" s="180" t="n">
        <x:f>MAX(0,AX170+AY170-AZ170)</x:f>
        <x:v>0</x:v>
      </x:c>
      <x:c r="BB170" s="180" t="n">
        <x:f>MIN(BA170,MAX(0,$G170-SUM(K170,Q170,W170,AC170,AI170,AO170,AU170)))</x:f>
        <x:v>0</x:v>
      </x:c>
      <x:c r="BC170" s="180" t="n">
        <x:f>MAX(0,BA170-BB170)</x:f>
        <x:v>0</x:v>
      </x:c>
      <x:c r="BD170" s="180" t="n">
        <x:f>BI169</x:f>
        <x:v>0</x:v>
      </x:c>
      <x:c r="BE170" s="180" t="n">
        <x:f>IF(BD170&lt;=0,0,BD170*IFERROR(INDEX(Inputs!$E$15:$E$24,MATCH(9,Inputs!$L$15:$L$24,0)),0)/12)</x:f>
        <x:v>0</x:v>
      </x:c>
      <x:c r="BF170" s="180" t="n">
        <x:f>MIN(BD170+BE170,IF(BD170&gt;0,IFERROR(INDEX(Inputs!$H$15:$H$24,MATCH(9,Inputs!$L$15:$L$24,0)),0),0))</x:f>
        <x:v>0</x:v>
      </x:c>
      <x:c r="BG170" s="180" t="n">
        <x:f>MAX(0,BD170+BE170-BF170)</x:f>
        <x:v>0</x:v>
      </x:c>
      <x:c r="BH170" s="180" t="n">
        <x:f>MIN(BG170,MAX(0,$G170-SUM(K170,Q170,W170,AC170,AI170,AO170,AU170,BA170)))</x:f>
        <x:v>0</x:v>
      </x:c>
      <x:c r="BI170" s="180" t="n">
        <x:f>MAX(0,BG170-BH170)</x:f>
        <x:v>0</x:v>
      </x:c>
      <x:c r="BJ170" s="180" t="n">
        <x:f>BO169</x:f>
        <x:v>0</x:v>
      </x:c>
      <x:c r="BK170" s="180" t="n">
        <x:f>IF(BJ170&lt;=0,0,BJ170*IFERROR(INDEX(Inputs!$E$15:$E$24,MATCH(10,Inputs!$L$15:$L$24,0)),0)/12)</x:f>
        <x:v>0</x:v>
      </x:c>
      <x:c r="BL170" s="180" t="n">
        <x:f>MIN(BJ170+BK170,IF(BJ170&gt;0,IFERROR(INDEX(Inputs!$H$15:$H$24,MATCH(10,Inputs!$L$15:$L$24,0)),0),0))</x:f>
        <x:v>0</x:v>
      </x:c>
      <x:c r="BM170" s="180" t="n">
        <x:f>MAX(0,BJ170+BK170-BL170)</x:f>
        <x:v>0</x:v>
      </x:c>
      <x:c r="BN170" s="180" t="n">
        <x:f>MIN(BM170,MAX(0,$G170-SUM(K170,Q170,W170,AC170,AI170,AO170,AU170,BA170,BG170)))</x:f>
        <x:v>0</x:v>
      </x:c>
      <x:c r="BO170" s="192" t="n">
        <x:f>MAX(0,BM170-BN170)</x:f>
        <x:v>0</x:v>
      </x:c>
    </x:row>
    <x:row r="171">
      <x:c r="A171" s="191" t="n">
        <x:f>164</x:f>
        <x:v>164</x:v>
      </x:c>
      <x:c r="B171" s="178" t="n">
        <x:f>EDATE(Inputs!$B$4,A171-1)</x:f>
        <x:v>51181</x:v>
      </x:c>
      <x:c r="C171" s="182" t="n">
        <x:f>SUM(H171,N171,T171,Z171,AF171,AL171,AR171,AX171,BD171,BJ171)</x:f>
        <x:v>0</x:v>
      </x:c>
      <x:c r="D171" s="182" t="n">
        <x:f>SUM(I171,O171,U171,AA171,AG171,AM171,AS171,AY171,BE171,BK171)</x:f>
        <x:v>0</x:v>
      </x:c>
      <x:c r="E171" s="182" t="n">
        <x:f>SUM(J171,P171,V171,AB171,AH171,AN171,AT171,AZ171,BF171,BL171)+SUM(L171,R171,X171,AD171,AJ171,AP171,AV171,BB171,BH171,BN171)</x:f>
        <x:v>0</x:v>
      </x:c>
      <x:c r="F171" s="182" t="n">
        <x:f>SUM(M171,S171,Y171,AE171,AK171,AQ171,AW171,BC171,BI171,BO171)</x:f>
        <x:v>0</x:v>
      </x:c>
      <x:c r="G171" s="182" t="n">
        <x:f>MAX(0,Inputs!$B$12-SUM(J171,P171,V171,AB171,AH171,AN171,AT171,AZ171,BF171,BL171))</x:f>
        <x:v>1150</x:v>
      </x:c>
      <x:c r="H171" s="180" t="n">
        <x:f>M170</x:f>
        <x:v>0</x:v>
      </x:c>
      <x:c r="I171" s="180" t="n">
        <x:f>IF(H171&lt;=0,0,H171*IFERROR(INDEX(Inputs!$E$15:$E$24,MATCH(1,Inputs!$L$15:$L$24,0)),0)/12)</x:f>
        <x:v>0</x:v>
      </x:c>
      <x:c r="J171" s="180" t="n">
        <x:f>MIN(H171+I171,IF(H171&gt;0,IFERROR(INDEX(Inputs!$H$15:$H$24,MATCH(1,Inputs!$L$15:$L$24,0)),0),0))</x:f>
        <x:v>0</x:v>
      </x:c>
      <x:c r="K171" s="180" t="n">
        <x:f>MAX(0,H171+I171-J171)</x:f>
        <x:v>0</x:v>
      </x:c>
      <x:c r="L171" s="180" t="n">
        <x:f>MIN(K171,MAX(0,$G171-0))</x:f>
        <x:v>0</x:v>
      </x:c>
      <x:c r="M171" s="180" t="n">
        <x:f>MAX(0,K171-L171)</x:f>
        <x:v>0</x:v>
      </x:c>
      <x:c r="N171" s="180" t="n">
        <x:f>S170</x:f>
        <x:v>0</x:v>
      </x:c>
      <x:c r="O171" s="180" t="n">
        <x:f>IF(N171&lt;=0,0,N171*IFERROR(INDEX(Inputs!$E$15:$E$24,MATCH(2,Inputs!$L$15:$L$24,0)),0)/12)</x:f>
        <x:v>0</x:v>
      </x:c>
      <x:c r="P171" s="180" t="n">
        <x:f>MIN(N171+O171,IF(N171&gt;0,IFERROR(INDEX(Inputs!$H$15:$H$24,MATCH(2,Inputs!$L$15:$L$24,0)),0),0))</x:f>
        <x:v>0</x:v>
      </x:c>
      <x:c r="Q171" s="180" t="n">
        <x:f>MAX(0,N171+O171-P171)</x:f>
        <x:v>0</x:v>
      </x:c>
      <x:c r="R171" s="180" t="n">
        <x:f>MIN(Q171,MAX(0,$G171-SUM(K171)))</x:f>
        <x:v>0</x:v>
      </x:c>
      <x:c r="S171" s="180" t="n">
        <x:f>MAX(0,Q171-R171)</x:f>
        <x:v>0</x:v>
      </x:c>
      <x:c r="T171" s="180" t="n">
        <x:f>Y170</x:f>
        <x:v>0</x:v>
      </x:c>
      <x:c r="U171" s="180" t="n">
        <x:f>IF(T171&lt;=0,0,T171*IFERROR(INDEX(Inputs!$E$15:$E$24,MATCH(3,Inputs!$L$15:$L$24,0)),0)/12)</x:f>
        <x:v>0</x:v>
      </x:c>
      <x:c r="V171" s="180" t="n">
        <x:f>MIN(T171+U171,IF(T171&gt;0,IFERROR(INDEX(Inputs!$H$15:$H$24,MATCH(3,Inputs!$L$15:$L$24,0)),0),0))</x:f>
        <x:v>0</x:v>
      </x:c>
      <x:c r="W171" s="180" t="n">
        <x:f>MAX(0,T171+U171-V171)</x:f>
        <x:v>0</x:v>
      </x:c>
      <x:c r="X171" s="180" t="n">
        <x:f>MIN(W171,MAX(0,$G171-SUM(K171,Q171)))</x:f>
        <x:v>0</x:v>
      </x:c>
      <x:c r="Y171" s="180" t="n">
        <x:f>MAX(0,W171-X171)</x:f>
        <x:v>0</x:v>
      </x:c>
      <x:c r="Z171" s="180" t="n">
        <x:f>AE170</x:f>
        <x:v>0</x:v>
      </x:c>
      <x:c r="AA171" s="180" t="n">
        <x:f>IF(Z171&lt;=0,0,Z171*IFERROR(INDEX(Inputs!$E$15:$E$24,MATCH(4,Inputs!$L$15:$L$24,0)),0)/12)</x:f>
        <x:v>0</x:v>
      </x:c>
      <x:c r="AB171" s="180" t="n">
        <x:f>MIN(Z171+AA171,IF(Z171&gt;0,IFERROR(INDEX(Inputs!$H$15:$H$24,MATCH(4,Inputs!$L$15:$L$24,0)),0),0))</x:f>
        <x:v>0</x:v>
      </x:c>
      <x:c r="AC171" s="180" t="n">
        <x:f>MAX(0,Z171+AA171-AB171)</x:f>
        <x:v>0</x:v>
      </x:c>
      <x:c r="AD171" s="180" t="n">
        <x:f>MIN(AC171,MAX(0,$G171-SUM(K171,Q171,W171)))</x:f>
        <x:v>0</x:v>
      </x:c>
      <x:c r="AE171" s="180" t="n">
        <x:f>MAX(0,AC171-AD171)</x:f>
        <x:v>0</x:v>
      </x:c>
      <x:c r="AF171" s="180" t="n">
        <x:f>AK170</x:f>
        <x:v>0</x:v>
      </x:c>
      <x:c r="AG171" s="180" t="n">
        <x:f>IF(AF171&lt;=0,0,AF171*IFERROR(INDEX(Inputs!$E$15:$E$24,MATCH(5,Inputs!$L$15:$L$24,0)),0)/12)</x:f>
        <x:v>0</x:v>
      </x:c>
      <x:c r="AH171" s="180" t="n">
        <x:f>MIN(AF171+AG171,IF(AF171&gt;0,IFERROR(INDEX(Inputs!$H$15:$H$24,MATCH(5,Inputs!$L$15:$L$24,0)),0),0))</x:f>
        <x:v>0</x:v>
      </x:c>
      <x:c r="AI171" s="180" t="n">
        <x:f>MAX(0,AF171+AG171-AH171)</x:f>
        <x:v>0</x:v>
      </x:c>
      <x:c r="AJ171" s="180" t="n">
        <x:f>MIN(AI171,MAX(0,$G171-SUM(K171,Q171,W171,AC171)))</x:f>
        <x:v>0</x:v>
      </x:c>
      <x:c r="AK171" s="180" t="n">
        <x:f>MAX(0,AI171-AJ171)</x:f>
        <x:v>0</x:v>
      </x:c>
      <x:c r="AL171" s="180" t="n">
        <x:f>AQ170</x:f>
        <x:v>0</x:v>
      </x:c>
      <x:c r="AM171" s="180" t="n">
        <x:f>IF(AL171&lt;=0,0,AL171*IFERROR(INDEX(Inputs!$E$15:$E$24,MATCH(6,Inputs!$L$15:$L$24,0)),0)/12)</x:f>
        <x:v>0</x:v>
      </x:c>
      <x:c r="AN171" s="180" t="n">
        <x:f>MIN(AL171+AM171,IF(AL171&gt;0,IFERROR(INDEX(Inputs!$H$15:$H$24,MATCH(6,Inputs!$L$15:$L$24,0)),0),0))</x:f>
        <x:v>0</x:v>
      </x:c>
      <x:c r="AO171" s="180" t="n">
        <x:f>MAX(0,AL171+AM171-AN171)</x:f>
        <x:v>0</x:v>
      </x:c>
      <x:c r="AP171" s="180" t="n">
        <x:f>MIN(AO171,MAX(0,$G171-SUM(K171,Q171,W171,AC171,AI171)))</x:f>
        <x:v>0</x:v>
      </x:c>
      <x:c r="AQ171" s="180" t="n">
        <x:f>MAX(0,AO171-AP171)</x:f>
        <x:v>0</x:v>
      </x:c>
      <x:c r="AR171" s="180" t="n">
        <x:f>AW170</x:f>
        <x:v>0</x:v>
      </x:c>
      <x:c r="AS171" s="180" t="n">
        <x:f>IF(AR171&lt;=0,0,AR171*IFERROR(INDEX(Inputs!$E$15:$E$24,MATCH(7,Inputs!$L$15:$L$24,0)),0)/12)</x:f>
        <x:v>0</x:v>
      </x:c>
      <x:c r="AT171" s="180" t="n">
        <x:f>MIN(AR171+AS171,IF(AR171&gt;0,IFERROR(INDEX(Inputs!$H$15:$H$24,MATCH(7,Inputs!$L$15:$L$24,0)),0),0))</x:f>
        <x:v>0</x:v>
      </x:c>
      <x:c r="AU171" s="180" t="n">
        <x:f>MAX(0,AR171+AS171-AT171)</x:f>
        <x:v>0</x:v>
      </x:c>
      <x:c r="AV171" s="180" t="n">
        <x:f>MIN(AU171,MAX(0,$G171-SUM(K171,Q171,W171,AC171,AI171,AO171)))</x:f>
        <x:v>0</x:v>
      </x:c>
      <x:c r="AW171" s="180" t="n">
        <x:f>MAX(0,AU171-AV171)</x:f>
        <x:v>0</x:v>
      </x:c>
      <x:c r="AX171" s="180" t="n">
        <x:f>BC170</x:f>
        <x:v>0</x:v>
      </x:c>
      <x:c r="AY171" s="180" t="n">
        <x:f>IF(AX171&lt;=0,0,AX171*IFERROR(INDEX(Inputs!$E$15:$E$24,MATCH(8,Inputs!$L$15:$L$24,0)),0)/12)</x:f>
        <x:v>0</x:v>
      </x:c>
      <x:c r="AZ171" s="180" t="n">
        <x:f>MIN(AX171+AY171,IF(AX171&gt;0,IFERROR(INDEX(Inputs!$H$15:$H$24,MATCH(8,Inputs!$L$15:$L$24,0)),0),0))</x:f>
        <x:v>0</x:v>
      </x:c>
      <x:c r="BA171" s="180" t="n">
        <x:f>MAX(0,AX171+AY171-AZ171)</x:f>
        <x:v>0</x:v>
      </x:c>
      <x:c r="BB171" s="180" t="n">
        <x:f>MIN(BA171,MAX(0,$G171-SUM(K171,Q171,W171,AC171,AI171,AO171,AU171)))</x:f>
        <x:v>0</x:v>
      </x:c>
      <x:c r="BC171" s="180" t="n">
        <x:f>MAX(0,BA171-BB171)</x:f>
        <x:v>0</x:v>
      </x:c>
      <x:c r="BD171" s="180" t="n">
        <x:f>BI170</x:f>
        <x:v>0</x:v>
      </x:c>
      <x:c r="BE171" s="180" t="n">
        <x:f>IF(BD171&lt;=0,0,BD171*IFERROR(INDEX(Inputs!$E$15:$E$24,MATCH(9,Inputs!$L$15:$L$24,0)),0)/12)</x:f>
        <x:v>0</x:v>
      </x:c>
      <x:c r="BF171" s="180" t="n">
        <x:f>MIN(BD171+BE171,IF(BD171&gt;0,IFERROR(INDEX(Inputs!$H$15:$H$24,MATCH(9,Inputs!$L$15:$L$24,0)),0),0))</x:f>
        <x:v>0</x:v>
      </x:c>
      <x:c r="BG171" s="180" t="n">
        <x:f>MAX(0,BD171+BE171-BF171)</x:f>
        <x:v>0</x:v>
      </x:c>
      <x:c r="BH171" s="180" t="n">
        <x:f>MIN(BG171,MAX(0,$G171-SUM(K171,Q171,W171,AC171,AI171,AO171,AU171,BA171)))</x:f>
        <x:v>0</x:v>
      </x:c>
      <x:c r="BI171" s="180" t="n">
        <x:f>MAX(0,BG171-BH171)</x:f>
        <x:v>0</x:v>
      </x:c>
      <x:c r="BJ171" s="180" t="n">
        <x:f>BO170</x:f>
        <x:v>0</x:v>
      </x:c>
      <x:c r="BK171" s="180" t="n">
        <x:f>IF(BJ171&lt;=0,0,BJ171*IFERROR(INDEX(Inputs!$E$15:$E$24,MATCH(10,Inputs!$L$15:$L$24,0)),0)/12)</x:f>
        <x:v>0</x:v>
      </x:c>
      <x:c r="BL171" s="180" t="n">
        <x:f>MIN(BJ171+BK171,IF(BJ171&gt;0,IFERROR(INDEX(Inputs!$H$15:$H$24,MATCH(10,Inputs!$L$15:$L$24,0)),0),0))</x:f>
        <x:v>0</x:v>
      </x:c>
      <x:c r="BM171" s="180" t="n">
        <x:f>MAX(0,BJ171+BK171-BL171)</x:f>
        <x:v>0</x:v>
      </x:c>
      <x:c r="BN171" s="180" t="n">
        <x:f>MIN(BM171,MAX(0,$G171-SUM(K171,Q171,W171,AC171,AI171,AO171,AU171,BA171,BG171)))</x:f>
        <x:v>0</x:v>
      </x:c>
      <x:c r="BO171" s="192" t="n">
        <x:f>MAX(0,BM171-BN171)</x:f>
        <x:v>0</x:v>
      </x:c>
    </x:row>
    <x:row r="172">
      <x:c r="A172" s="191" t="n">
        <x:f>165</x:f>
        <x:v>165</x:v>
      </x:c>
      <x:c r="B172" s="178" t="n">
        <x:f>EDATE(Inputs!$B$4,A172-1)</x:f>
        <x:v>51210</x:v>
      </x:c>
      <x:c r="C172" s="182" t="n">
        <x:f>SUM(H172,N172,T172,Z172,AF172,AL172,AR172,AX172,BD172,BJ172)</x:f>
        <x:v>0</x:v>
      </x:c>
      <x:c r="D172" s="182" t="n">
        <x:f>SUM(I172,O172,U172,AA172,AG172,AM172,AS172,AY172,BE172,BK172)</x:f>
        <x:v>0</x:v>
      </x:c>
      <x:c r="E172" s="182" t="n">
        <x:f>SUM(J172,P172,V172,AB172,AH172,AN172,AT172,AZ172,BF172,BL172)+SUM(L172,R172,X172,AD172,AJ172,AP172,AV172,BB172,BH172,BN172)</x:f>
        <x:v>0</x:v>
      </x:c>
      <x:c r="F172" s="182" t="n">
        <x:f>SUM(M172,S172,Y172,AE172,AK172,AQ172,AW172,BC172,BI172,BO172)</x:f>
        <x:v>0</x:v>
      </x:c>
      <x:c r="G172" s="182" t="n">
        <x:f>MAX(0,Inputs!$B$12-SUM(J172,P172,V172,AB172,AH172,AN172,AT172,AZ172,BF172,BL172))</x:f>
        <x:v>1150</x:v>
      </x:c>
      <x:c r="H172" s="180" t="n">
        <x:f>M171</x:f>
        <x:v>0</x:v>
      </x:c>
      <x:c r="I172" s="180" t="n">
        <x:f>IF(H172&lt;=0,0,H172*IFERROR(INDEX(Inputs!$E$15:$E$24,MATCH(1,Inputs!$L$15:$L$24,0)),0)/12)</x:f>
        <x:v>0</x:v>
      </x:c>
      <x:c r="J172" s="180" t="n">
        <x:f>MIN(H172+I172,IF(H172&gt;0,IFERROR(INDEX(Inputs!$H$15:$H$24,MATCH(1,Inputs!$L$15:$L$24,0)),0),0))</x:f>
        <x:v>0</x:v>
      </x:c>
      <x:c r="K172" s="180" t="n">
        <x:f>MAX(0,H172+I172-J172)</x:f>
        <x:v>0</x:v>
      </x:c>
      <x:c r="L172" s="180" t="n">
        <x:f>MIN(K172,MAX(0,$G172-0))</x:f>
        <x:v>0</x:v>
      </x:c>
      <x:c r="M172" s="180" t="n">
        <x:f>MAX(0,K172-L172)</x:f>
        <x:v>0</x:v>
      </x:c>
      <x:c r="N172" s="180" t="n">
        <x:f>S171</x:f>
        <x:v>0</x:v>
      </x:c>
      <x:c r="O172" s="180" t="n">
        <x:f>IF(N172&lt;=0,0,N172*IFERROR(INDEX(Inputs!$E$15:$E$24,MATCH(2,Inputs!$L$15:$L$24,0)),0)/12)</x:f>
        <x:v>0</x:v>
      </x:c>
      <x:c r="P172" s="180" t="n">
        <x:f>MIN(N172+O172,IF(N172&gt;0,IFERROR(INDEX(Inputs!$H$15:$H$24,MATCH(2,Inputs!$L$15:$L$24,0)),0),0))</x:f>
        <x:v>0</x:v>
      </x:c>
      <x:c r="Q172" s="180" t="n">
        <x:f>MAX(0,N172+O172-P172)</x:f>
        <x:v>0</x:v>
      </x:c>
      <x:c r="R172" s="180" t="n">
        <x:f>MIN(Q172,MAX(0,$G172-SUM(K172)))</x:f>
        <x:v>0</x:v>
      </x:c>
      <x:c r="S172" s="180" t="n">
        <x:f>MAX(0,Q172-R172)</x:f>
        <x:v>0</x:v>
      </x:c>
      <x:c r="T172" s="180" t="n">
        <x:f>Y171</x:f>
        <x:v>0</x:v>
      </x:c>
      <x:c r="U172" s="180" t="n">
        <x:f>IF(T172&lt;=0,0,T172*IFERROR(INDEX(Inputs!$E$15:$E$24,MATCH(3,Inputs!$L$15:$L$24,0)),0)/12)</x:f>
        <x:v>0</x:v>
      </x:c>
      <x:c r="V172" s="180" t="n">
        <x:f>MIN(T172+U172,IF(T172&gt;0,IFERROR(INDEX(Inputs!$H$15:$H$24,MATCH(3,Inputs!$L$15:$L$24,0)),0),0))</x:f>
        <x:v>0</x:v>
      </x:c>
      <x:c r="W172" s="180" t="n">
        <x:f>MAX(0,T172+U172-V172)</x:f>
        <x:v>0</x:v>
      </x:c>
      <x:c r="X172" s="180" t="n">
        <x:f>MIN(W172,MAX(0,$G172-SUM(K172,Q172)))</x:f>
        <x:v>0</x:v>
      </x:c>
      <x:c r="Y172" s="180" t="n">
        <x:f>MAX(0,W172-X172)</x:f>
        <x:v>0</x:v>
      </x:c>
      <x:c r="Z172" s="180" t="n">
        <x:f>AE171</x:f>
        <x:v>0</x:v>
      </x:c>
      <x:c r="AA172" s="180" t="n">
        <x:f>IF(Z172&lt;=0,0,Z172*IFERROR(INDEX(Inputs!$E$15:$E$24,MATCH(4,Inputs!$L$15:$L$24,0)),0)/12)</x:f>
        <x:v>0</x:v>
      </x:c>
      <x:c r="AB172" s="180" t="n">
        <x:f>MIN(Z172+AA172,IF(Z172&gt;0,IFERROR(INDEX(Inputs!$H$15:$H$24,MATCH(4,Inputs!$L$15:$L$24,0)),0),0))</x:f>
        <x:v>0</x:v>
      </x:c>
      <x:c r="AC172" s="180" t="n">
        <x:f>MAX(0,Z172+AA172-AB172)</x:f>
        <x:v>0</x:v>
      </x:c>
      <x:c r="AD172" s="180" t="n">
        <x:f>MIN(AC172,MAX(0,$G172-SUM(K172,Q172,W172)))</x:f>
        <x:v>0</x:v>
      </x:c>
      <x:c r="AE172" s="180" t="n">
        <x:f>MAX(0,AC172-AD172)</x:f>
        <x:v>0</x:v>
      </x:c>
      <x:c r="AF172" s="180" t="n">
        <x:f>AK171</x:f>
        <x:v>0</x:v>
      </x:c>
      <x:c r="AG172" s="180" t="n">
        <x:f>IF(AF172&lt;=0,0,AF172*IFERROR(INDEX(Inputs!$E$15:$E$24,MATCH(5,Inputs!$L$15:$L$24,0)),0)/12)</x:f>
        <x:v>0</x:v>
      </x:c>
      <x:c r="AH172" s="180" t="n">
        <x:f>MIN(AF172+AG172,IF(AF172&gt;0,IFERROR(INDEX(Inputs!$H$15:$H$24,MATCH(5,Inputs!$L$15:$L$24,0)),0),0))</x:f>
        <x:v>0</x:v>
      </x:c>
      <x:c r="AI172" s="180" t="n">
        <x:f>MAX(0,AF172+AG172-AH172)</x:f>
        <x:v>0</x:v>
      </x:c>
      <x:c r="AJ172" s="180" t="n">
        <x:f>MIN(AI172,MAX(0,$G172-SUM(K172,Q172,W172,AC172)))</x:f>
        <x:v>0</x:v>
      </x:c>
      <x:c r="AK172" s="180" t="n">
        <x:f>MAX(0,AI172-AJ172)</x:f>
        <x:v>0</x:v>
      </x:c>
      <x:c r="AL172" s="180" t="n">
        <x:f>AQ171</x:f>
        <x:v>0</x:v>
      </x:c>
      <x:c r="AM172" s="180" t="n">
        <x:f>IF(AL172&lt;=0,0,AL172*IFERROR(INDEX(Inputs!$E$15:$E$24,MATCH(6,Inputs!$L$15:$L$24,0)),0)/12)</x:f>
        <x:v>0</x:v>
      </x:c>
      <x:c r="AN172" s="180" t="n">
        <x:f>MIN(AL172+AM172,IF(AL172&gt;0,IFERROR(INDEX(Inputs!$H$15:$H$24,MATCH(6,Inputs!$L$15:$L$24,0)),0),0))</x:f>
        <x:v>0</x:v>
      </x:c>
      <x:c r="AO172" s="180" t="n">
        <x:f>MAX(0,AL172+AM172-AN172)</x:f>
        <x:v>0</x:v>
      </x:c>
      <x:c r="AP172" s="180" t="n">
        <x:f>MIN(AO172,MAX(0,$G172-SUM(K172,Q172,W172,AC172,AI172)))</x:f>
        <x:v>0</x:v>
      </x:c>
      <x:c r="AQ172" s="180" t="n">
        <x:f>MAX(0,AO172-AP172)</x:f>
        <x:v>0</x:v>
      </x:c>
      <x:c r="AR172" s="180" t="n">
        <x:f>AW171</x:f>
        <x:v>0</x:v>
      </x:c>
      <x:c r="AS172" s="180" t="n">
        <x:f>IF(AR172&lt;=0,0,AR172*IFERROR(INDEX(Inputs!$E$15:$E$24,MATCH(7,Inputs!$L$15:$L$24,0)),0)/12)</x:f>
        <x:v>0</x:v>
      </x:c>
      <x:c r="AT172" s="180" t="n">
        <x:f>MIN(AR172+AS172,IF(AR172&gt;0,IFERROR(INDEX(Inputs!$H$15:$H$24,MATCH(7,Inputs!$L$15:$L$24,0)),0),0))</x:f>
        <x:v>0</x:v>
      </x:c>
      <x:c r="AU172" s="180" t="n">
        <x:f>MAX(0,AR172+AS172-AT172)</x:f>
        <x:v>0</x:v>
      </x:c>
      <x:c r="AV172" s="180" t="n">
        <x:f>MIN(AU172,MAX(0,$G172-SUM(K172,Q172,W172,AC172,AI172,AO172)))</x:f>
        <x:v>0</x:v>
      </x:c>
      <x:c r="AW172" s="180" t="n">
        <x:f>MAX(0,AU172-AV172)</x:f>
        <x:v>0</x:v>
      </x:c>
      <x:c r="AX172" s="180" t="n">
        <x:f>BC171</x:f>
        <x:v>0</x:v>
      </x:c>
      <x:c r="AY172" s="180" t="n">
        <x:f>IF(AX172&lt;=0,0,AX172*IFERROR(INDEX(Inputs!$E$15:$E$24,MATCH(8,Inputs!$L$15:$L$24,0)),0)/12)</x:f>
        <x:v>0</x:v>
      </x:c>
      <x:c r="AZ172" s="180" t="n">
        <x:f>MIN(AX172+AY172,IF(AX172&gt;0,IFERROR(INDEX(Inputs!$H$15:$H$24,MATCH(8,Inputs!$L$15:$L$24,0)),0),0))</x:f>
        <x:v>0</x:v>
      </x:c>
      <x:c r="BA172" s="180" t="n">
        <x:f>MAX(0,AX172+AY172-AZ172)</x:f>
        <x:v>0</x:v>
      </x:c>
      <x:c r="BB172" s="180" t="n">
        <x:f>MIN(BA172,MAX(0,$G172-SUM(K172,Q172,W172,AC172,AI172,AO172,AU172)))</x:f>
        <x:v>0</x:v>
      </x:c>
      <x:c r="BC172" s="180" t="n">
        <x:f>MAX(0,BA172-BB172)</x:f>
        <x:v>0</x:v>
      </x:c>
      <x:c r="BD172" s="180" t="n">
        <x:f>BI171</x:f>
        <x:v>0</x:v>
      </x:c>
      <x:c r="BE172" s="180" t="n">
        <x:f>IF(BD172&lt;=0,0,BD172*IFERROR(INDEX(Inputs!$E$15:$E$24,MATCH(9,Inputs!$L$15:$L$24,0)),0)/12)</x:f>
        <x:v>0</x:v>
      </x:c>
      <x:c r="BF172" s="180" t="n">
        <x:f>MIN(BD172+BE172,IF(BD172&gt;0,IFERROR(INDEX(Inputs!$H$15:$H$24,MATCH(9,Inputs!$L$15:$L$24,0)),0),0))</x:f>
        <x:v>0</x:v>
      </x:c>
      <x:c r="BG172" s="180" t="n">
        <x:f>MAX(0,BD172+BE172-BF172)</x:f>
        <x:v>0</x:v>
      </x:c>
      <x:c r="BH172" s="180" t="n">
        <x:f>MIN(BG172,MAX(0,$G172-SUM(K172,Q172,W172,AC172,AI172,AO172,AU172,BA172)))</x:f>
        <x:v>0</x:v>
      </x:c>
      <x:c r="BI172" s="180" t="n">
        <x:f>MAX(0,BG172-BH172)</x:f>
        <x:v>0</x:v>
      </x:c>
      <x:c r="BJ172" s="180" t="n">
        <x:f>BO171</x:f>
        <x:v>0</x:v>
      </x:c>
      <x:c r="BK172" s="180" t="n">
        <x:f>IF(BJ172&lt;=0,0,BJ172*IFERROR(INDEX(Inputs!$E$15:$E$24,MATCH(10,Inputs!$L$15:$L$24,0)),0)/12)</x:f>
        <x:v>0</x:v>
      </x:c>
      <x:c r="BL172" s="180" t="n">
        <x:f>MIN(BJ172+BK172,IF(BJ172&gt;0,IFERROR(INDEX(Inputs!$H$15:$H$24,MATCH(10,Inputs!$L$15:$L$24,0)),0),0))</x:f>
        <x:v>0</x:v>
      </x:c>
      <x:c r="BM172" s="180" t="n">
        <x:f>MAX(0,BJ172+BK172-BL172)</x:f>
        <x:v>0</x:v>
      </x:c>
      <x:c r="BN172" s="180" t="n">
        <x:f>MIN(BM172,MAX(0,$G172-SUM(K172,Q172,W172,AC172,AI172,AO172,AU172,BA172,BG172)))</x:f>
        <x:v>0</x:v>
      </x:c>
      <x:c r="BO172" s="192" t="n">
        <x:f>MAX(0,BM172-BN172)</x:f>
        <x:v>0</x:v>
      </x:c>
    </x:row>
    <x:row r="173">
      <x:c r="A173" s="191" t="n">
        <x:f>166</x:f>
        <x:v>166</x:v>
      </x:c>
      <x:c r="B173" s="178" t="n">
        <x:f>EDATE(Inputs!$B$4,A173-1)</x:f>
        <x:v>51241</x:v>
      </x:c>
      <x:c r="C173" s="182" t="n">
        <x:f>SUM(H173,N173,T173,Z173,AF173,AL173,AR173,AX173,BD173,BJ173)</x:f>
        <x:v>0</x:v>
      </x:c>
      <x:c r="D173" s="182" t="n">
        <x:f>SUM(I173,O173,U173,AA173,AG173,AM173,AS173,AY173,BE173,BK173)</x:f>
        <x:v>0</x:v>
      </x:c>
      <x:c r="E173" s="182" t="n">
        <x:f>SUM(J173,P173,V173,AB173,AH173,AN173,AT173,AZ173,BF173,BL173)+SUM(L173,R173,X173,AD173,AJ173,AP173,AV173,BB173,BH173,BN173)</x:f>
        <x:v>0</x:v>
      </x:c>
      <x:c r="F173" s="182" t="n">
        <x:f>SUM(M173,S173,Y173,AE173,AK173,AQ173,AW173,BC173,BI173,BO173)</x:f>
        <x:v>0</x:v>
      </x:c>
      <x:c r="G173" s="182" t="n">
        <x:f>MAX(0,Inputs!$B$12-SUM(J173,P173,V173,AB173,AH173,AN173,AT173,AZ173,BF173,BL173))</x:f>
        <x:v>1150</x:v>
      </x:c>
      <x:c r="H173" s="180" t="n">
        <x:f>M172</x:f>
        <x:v>0</x:v>
      </x:c>
      <x:c r="I173" s="180" t="n">
        <x:f>IF(H173&lt;=0,0,H173*IFERROR(INDEX(Inputs!$E$15:$E$24,MATCH(1,Inputs!$L$15:$L$24,0)),0)/12)</x:f>
        <x:v>0</x:v>
      </x:c>
      <x:c r="J173" s="180" t="n">
        <x:f>MIN(H173+I173,IF(H173&gt;0,IFERROR(INDEX(Inputs!$H$15:$H$24,MATCH(1,Inputs!$L$15:$L$24,0)),0),0))</x:f>
        <x:v>0</x:v>
      </x:c>
      <x:c r="K173" s="180" t="n">
        <x:f>MAX(0,H173+I173-J173)</x:f>
        <x:v>0</x:v>
      </x:c>
      <x:c r="L173" s="180" t="n">
        <x:f>MIN(K173,MAX(0,$G173-0))</x:f>
        <x:v>0</x:v>
      </x:c>
      <x:c r="M173" s="180" t="n">
        <x:f>MAX(0,K173-L173)</x:f>
        <x:v>0</x:v>
      </x:c>
      <x:c r="N173" s="180" t="n">
        <x:f>S172</x:f>
        <x:v>0</x:v>
      </x:c>
      <x:c r="O173" s="180" t="n">
        <x:f>IF(N173&lt;=0,0,N173*IFERROR(INDEX(Inputs!$E$15:$E$24,MATCH(2,Inputs!$L$15:$L$24,0)),0)/12)</x:f>
        <x:v>0</x:v>
      </x:c>
      <x:c r="P173" s="180" t="n">
        <x:f>MIN(N173+O173,IF(N173&gt;0,IFERROR(INDEX(Inputs!$H$15:$H$24,MATCH(2,Inputs!$L$15:$L$24,0)),0),0))</x:f>
        <x:v>0</x:v>
      </x:c>
      <x:c r="Q173" s="180" t="n">
        <x:f>MAX(0,N173+O173-P173)</x:f>
        <x:v>0</x:v>
      </x:c>
      <x:c r="R173" s="180" t="n">
        <x:f>MIN(Q173,MAX(0,$G173-SUM(K173)))</x:f>
        <x:v>0</x:v>
      </x:c>
      <x:c r="S173" s="180" t="n">
        <x:f>MAX(0,Q173-R173)</x:f>
        <x:v>0</x:v>
      </x:c>
      <x:c r="T173" s="180" t="n">
        <x:f>Y172</x:f>
        <x:v>0</x:v>
      </x:c>
      <x:c r="U173" s="180" t="n">
        <x:f>IF(T173&lt;=0,0,T173*IFERROR(INDEX(Inputs!$E$15:$E$24,MATCH(3,Inputs!$L$15:$L$24,0)),0)/12)</x:f>
        <x:v>0</x:v>
      </x:c>
      <x:c r="V173" s="180" t="n">
        <x:f>MIN(T173+U173,IF(T173&gt;0,IFERROR(INDEX(Inputs!$H$15:$H$24,MATCH(3,Inputs!$L$15:$L$24,0)),0),0))</x:f>
        <x:v>0</x:v>
      </x:c>
      <x:c r="W173" s="180" t="n">
        <x:f>MAX(0,T173+U173-V173)</x:f>
        <x:v>0</x:v>
      </x:c>
      <x:c r="X173" s="180" t="n">
        <x:f>MIN(W173,MAX(0,$G173-SUM(K173,Q173)))</x:f>
        <x:v>0</x:v>
      </x:c>
      <x:c r="Y173" s="180" t="n">
        <x:f>MAX(0,W173-X173)</x:f>
        <x:v>0</x:v>
      </x:c>
      <x:c r="Z173" s="180" t="n">
        <x:f>AE172</x:f>
        <x:v>0</x:v>
      </x:c>
      <x:c r="AA173" s="180" t="n">
        <x:f>IF(Z173&lt;=0,0,Z173*IFERROR(INDEX(Inputs!$E$15:$E$24,MATCH(4,Inputs!$L$15:$L$24,0)),0)/12)</x:f>
        <x:v>0</x:v>
      </x:c>
      <x:c r="AB173" s="180" t="n">
        <x:f>MIN(Z173+AA173,IF(Z173&gt;0,IFERROR(INDEX(Inputs!$H$15:$H$24,MATCH(4,Inputs!$L$15:$L$24,0)),0),0))</x:f>
        <x:v>0</x:v>
      </x:c>
      <x:c r="AC173" s="180" t="n">
        <x:f>MAX(0,Z173+AA173-AB173)</x:f>
        <x:v>0</x:v>
      </x:c>
      <x:c r="AD173" s="180" t="n">
        <x:f>MIN(AC173,MAX(0,$G173-SUM(K173,Q173,W173)))</x:f>
        <x:v>0</x:v>
      </x:c>
      <x:c r="AE173" s="180" t="n">
        <x:f>MAX(0,AC173-AD173)</x:f>
        <x:v>0</x:v>
      </x:c>
      <x:c r="AF173" s="180" t="n">
        <x:f>AK172</x:f>
        <x:v>0</x:v>
      </x:c>
      <x:c r="AG173" s="180" t="n">
        <x:f>IF(AF173&lt;=0,0,AF173*IFERROR(INDEX(Inputs!$E$15:$E$24,MATCH(5,Inputs!$L$15:$L$24,0)),0)/12)</x:f>
        <x:v>0</x:v>
      </x:c>
      <x:c r="AH173" s="180" t="n">
        <x:f>MIN(AF173+AG173,IF(AF173&gt;0,IFERROR(INDEX(Inputs!$H$15:$H$24,MATCH(5,Inputs!$L$15:$L$24,0)),0),0))</x:f>
        <x:v>0</x:v>
      </x:c>
      <x:c r="AI173" s="180" t="n">
        <x:f>MAX(0,AF173+AG173-AH173)</x:f>
        <x:v>0</x:v>
      </x:c>
      <x:c r="AJ173" s="180" t="n">
        <x:f>MIN(AI173,MAX(0,$G173-SUM(K173,Q173,W173,AC173)))</x:f>
        <x:v>0</x:v>
      </x:c>
      <x:c r="AK173" s="180" t="n">
        <x:f>MAX(0,AI173-AJ173)</x:f>
        <x:v>0</x:v>
      </x:c>
      <x:c r="AL173" s="180" t="n">
        <x:f>AQ172</x:f>
        <x:v>0</x:v>
      </x:c>
      <x:c r="AM173" s="180" t="n">
        <x:f>IF(AL173&lt;=0,0,AL173*IFERROR(INDEX(Inputs!$E$15:$E$24,MATCH(6,Inputs!$L$15:$L$24,0)),0)/12)</x:f>
        <x:v>0</x:v>
      </x:c>
      <x:c r="AN173" s="180" t="n">
        <x:f>MIN(AL173+AM173,IF(AL173&gt;0,IFERROR(INDEX(Inputs!$H$15:$H$24,MATCH(6,Inputs!$L$15:$L$24,0)),0),0))</x:f>
        <x:v>0</x:v>
      </x:c>
      <x:c r="AO173" s="180" t="n">
        <x:f>MAX(0,AL173+AM173-AN173)</x:f>
        <x:v>0</x:v>
      </x:c>
      <x:c r="AP173" s="180" t="n">
        <x:f>MIN(AO173,MAX(0,$G173-SUM(K173,Q173,W173,AC173,AI173)))</x:f>
        <x:v>0</x:v>
      </x:c>
      <x:c r="AQ173" s="180" t="n">
        <x:f>MAX(0,AO173-AP173)</x:f>
        <x:v>0</x:v>
      </x:c>
      <x:c r="AR173" s="180" t="n">
        <x:f>AW172</x:f>
        <x:v>0</x:v>
      </x:c>
      <x:c r="AS173" s="180" t="n">
        <x:f>IF(AR173&lt;=0,0,AR173*IFERROR(INDEX(Inputs!$E$15:$E$24,MATCH(7,Inputs!$L$15:$L$24,0)),0)/12)</x:f>
        <x:v>0</x:v>
      </x:c>
      <x:c r="AT173" s="180" t="n">
        <x:f>MIN(AR173+AS173,IF(AR173&gt;0,IFERROR(INDEX(Inputs!$H$15:$H$24,MATCH(7,Inputs!$L$15:$L$24,0)),0),0))</x:f>
        <x:v>0</x:v>
      </x:c>
      <x:c r="AU173" s="180" t="n">
        <x:f>MAX(0,AR173+AS173-AT173)</x:f>
        <x:v>0</x:v>
      </x:c>
      <x:c r="AV173" s="180" t="n">
        <x:f>MIN(AU173,MAX(0,$G173-SUM(K173,Q173,W173,AC173,AI173,AO173)))</x:f>
        <x:v>0</x:v>
      </x:c>
      <x:c r="AW173" s="180" t="n">
        <x:f>MAX(0,AU173-AV173)</x:f>
        <x:v>0</x:v>
      </x:c>
      <x:c r="AX173" s="180" t="n">
        <x:f>BC172</x:f>
        <x:v>0</x:v>
      </x:c>
      <x:c r="AY173" s="180" t="n">
        <x:f>IF(AX173&lt;=0,0,AX173*IFERROR(INDEX(Inputs!$E$15:$E$24,MATCH(8,Inputs!$L$15:$L$24,0)),0)/12)</x:f>
        <x:v>0</x:v>
      </x:c>
      <x:c r="AZ173" s="180" t="n">
        <x:f>MIN(AX173+AY173,IF(AX173&gt;0,IFERROR(INDEX(Inputs!$H$15:$H$24,MATCH(8,Inputs!$L$15:$L$24,0)),0),0))</x:f>
        <x:v>0</x:v>
      </x:c>
      <x:c r="BA173" s="180" t="n">
        <x:f>MAX(0,AX173+AY173-AZ173)</x:f>
        <x:v>0</x:v>
      </x:c>
      <x:c r="BB173" s="180" t="n">
        <x:f>MIN(BA173,MAX(0,$G173-SUM(K173,Q173,W173,AC173,AI173,AO173,AU173)))</x:f>
        <x:v>0</x:v>
      </x:c>
      <x:c r="BC173" s="180" t="n">
        <x:f>MAX(0,BA173-BB173)</x:f>
        <x:v>0</x:v>
      </x:c>
      <x:c r="BD173" s="180" t="n">
        <x:f>BI172</x:f>
        <x:v>0</x:v>
      </x:c>
      <x:c r="BE173" s="180" t="n">
        <x:f>IF(BD173&lt;=0,0,BD173*IFERROR(INDEX(Inputs!$E$15:$E$24,MATCH(9,Inputs!$L$15:$L$24,0)),0)/12)</x:f>
        <x:v>0</x:v>
      </x:c>
      <x:c r="BF173" s="180" t="n">
        <x:f>MIN(BD173+BE173,IF(BD173&gt;0,IFERROR(INDEX(Inputs!$H$15:$H$24,MATCH(9,Inputs!$L$15:$L$24,0)),0),0))</x:f>
        <x:v>0</x:v>
      </x:c>
      <x:c r="BG173" s="180" t="n">
        <x:f>MAX(0,BD173+BE173-BF173)</x:f>
        <x:v>0</x:v>
      </x:c>
      <x:c r="BH173" s="180" t="n">
        <x:f>MIN(BG173,MAX(0,$G173-SUM(K173,Q173,W173,AC173,AI173,AO173,AU173,BA173)))</x:f>
        <x:v>0</x:v>
      </x:c>
      <x:c r="BI173" s="180" t="n">
        <x:f>MAX(0,BG173-BH173)</x:f>
        <x:v>0</x:v>
      </x:c>
      <x:c r="BJ173" s="180" t="n">
        <x:f>BO172</x:f>
        <x:v>0</x:v>
      </x:c>
      <x:c r="BK173" s="180" t="n">
        <x:f>IF(BJ173&lt;=0,0,BJ173*IFERROR(INDEX(Inputs!$E$15:$E$24,MATCH(10,Inputs!$L$15:$L$24,0)),0)/12)</x:f>
        <x:v>0</x:v>
      </x:c>
      <x:c r="BL173" s="180" t="n">
        <x:f>MIN(BJ173+BK173,IF(BJ173&gt;0,IFERROR(INDEX(Inputs!$H$15:$H$24,MATCH(10,Inputs!$L$15:$L$24,0)),0),0))</x:f>
        <x:v>0</x:v>
      </x:c>
      <x:c r="BM173" s="180" t="n">
        <x:f>MAX(0,BJ173+BK173-BL173)</x:f>
        <x:v>0</x:v>
      </x:c>
      <x:c r="BN173" s="180" t="n">
        <x:f>MIN(BM173,MAX(0,$G173-SUM(K173,Q173,W173,AC173,AI173,AO173,AU173,BA173,BG173)))</x:f>
        <x:v>0</x:v>
      </x:c>
      <x:c r="BO173" s="192" t="n">
        <x:f>MAX(0,BM173-BN173)</x:f>
        <x:v>0</x:v>
      </x:c>
    </x:row>
    <x:row r="174">
      <x:c r="A174" s="191" t="n">
        <x:f>167</x:f>
        <x:v>167</x:v>
      </x:c>
      <x:c r="B174" s="178" t="n">
        <x:f>EDATE(Inputs!$B$4,A174-1)</x:f>
        <x:v>51271</x:v>
      </x:c>
      <x:c r="C174" s="182" t="n">
        <x:f>SUM(H174,N174,T174,Z174,AF174,AL174,AR174,AX174,BD174,BJ174)</x:f>
        <x:v>0</x:v>
      </x:c>
      <x:c r="D174" s="182" t="n">
        <x:f>SUM(I174,O174,U174,AA174,AG174,AM174,AS174,AY174,BE174,BK174)</x:f>
        <x:v>0</x:v>
      </x:c>
      <x:c r="E174" s="182" t="n">
        <x:f>SUM(J174,P174,V174,AB174,AH174,AN174,AT174,AZ174,BF174,BL174)+SUM(L174,R174,X174,AD174,AJ174,AP174,AV174,BB174,BH174,BN174)</x:f>
        <x:v>0</x:v>
      </x:c>
      <x:c r="F174" s="182" t="n">
        <x:f>SUM(M174,S174,Y174,AE174,AK174,AQ174,AW174,BC174,BI174,BO174)</x:f>
        <x:v>0</x:v>
      </x:c>
      <x:c r="G174" s="182" t="n">
        <x:f>MAX(0,Inputs!$B$12-SUM(J174,P174,V174,AB174,AH174,AN174,AT174,AZ174,BF174,BL174))</x:f>
        <x:v>1150</x:v>
      </x:c>
      <x:c r="H174" s="180" t="n">
        <x:f>M173</x:f>
        <x:v>0</x:v>
      </x:c>
      <x:c r="I174" s="180" t="n">
        <x:f>IF(H174&lt;=0,0,H174*IFERROR(INDEX(Inputs!$E$15:$E$24,MATCH(1,Inputs!$L$15:$L$24,0)),0)/12)</x:f>
        <x:v>0</x:v>
      </x:c>
      <x:c r="J174" s="180" t="n">
        <x:f>MIN(H174+I174,IF(H174&gt;0,IFERROR(INDEX(Inputs!$H$15:$H$24,MATCH(1,Inputs!$L$15:$L$24,0)),0),0))</x:f>
        <x:v>0</x:v>
      </x:c>
      <x:c r="K174" s="180" t="n">
        <x:f>MAX(0,H174+I174-J174)</x:f>
        <x:v>0</x:v>
      </x:c>
      <x:c r="L174" s="180" t="n">
        <x:f>MIN(K174,MAX(0,$G174-0))</x:f>
        <x:v>0</x:v>
      </x:c>
      <x:c r="M174" s="180" t="n">
        <x:f>MAX(0,K174-L174)</x:f>
        <x:v>0</x:v>
      </x:c>
      <x:c r="N174" s="180" t="n">
        <x:f>S173</x:f>
        <x:v>0</x:v>
      </x:c>
      <x:c r="O174" s="180" t="n">
        <x:f>IF(N174&lt;=0,0,N174*IFERROR(INDEX(Inputs!$E$15:$E$24,MATCH(2,Inputs!$L$15:$L$24,0)),0)/12)</x:f>
        <x:v>0</x:v>
      </x:c>
      <x:c r="P174" s="180" t="n">
        <x:f>MIN(N174+O174,IF(N174&gt;0,IFERROR(INDEX(Inputs!$H$15:$H$24,MATCH(2,Inputs!$L$15:$L$24,0)),0),0))</x:f>
        <x:v>0</x:v>
      </x:c>
      <x:c r="Q174" s="180" t="n">
        <x:f>MAX(0,N174+O174-P174)</x:f>
        <x:v>0</x:v>
      </x:c>
      <x:c r="R174" s="180" t="n">
        <x:f>MIN(Q174,MAX(0,$G174-SUM(K174)))</x:f>
        <x:v>0</x:v>
      </x:c>
      <x:c r="S174" s="180" t="n">
        <x:f>MAX(0,Q174-R174)</x:f>
        <x:v>0</x:v>
      </x:c>
      <x:c r="T174" s="180" t="n">
        <x:f>Y173</x:f>
        <x:v>0</x:v>
      </x:c>
      <x:c r="U174" s="180" t="n">
        <x:f>IF(T174&lt;=0,0,T174*IFERROR(INDEX(Inputs!$E$15:$E$24,MATCH(3,Inputs!$L$15:$L$24,0)),0)/12)</x:f>
        <x:v>0</x:v>
      </x:c>
      <x:c r="V174" s="180" t="n">
        <x:f>MIN(T174+U174,IF(T174&gt;0,IFERROR(INDEX(Inputs!$H$15:$H$24,MATCH(3,Inputs!$L$15:$L$24,0)),0),0))</x:f>
        <x:v>0</x:v>
      </x:c>
      <x:c r="W174" s="180" t="n">
        <x:f>MAX(0,T174+U174-V174)</x:f>
        <x:v>0</x:v>
      </x:c>
      <x:c r="X174" s="180" t="n">
        <x:f>MIN(W174,MAX(0,$G174-SUM(K174,Q174)))</x:f>
        <x:v>0</x:v>
      </x:c>
      <x:c r="Y174" s="180" t="n">
        <x:f>MAX(0,W174-X174)</x:f>
        <x:v>0</x:v>
      </x:c>
      <x:c r="Z174" s="180" t="n">
        <x:f>AE173</x:f>
        <x:v>0</x:v>
      </x:c>
      <x:c r="AA174" s="180" t="n">
        <x:f>IF(Z174&lt;=0,0,Z174*IFERROR(INDEX(Inputs!$E$15:$E$24,MATCH(4,Inputs!$L$15:$L$24,0)),0)/12)</x:f>
        <x:v>0</x:v>
      </x:c>
      <x:c r="AB174" s="180" t="n">
        <x:f>MIN(Z174+AA174,IF(Z174&gt;0,IFERROR(INDEX(Inputs!$H$15:$H$24,MATCH(4,Inputs!$L$15:$L$24,0)),0),0))</x:f>
        <x:v>0</x:v>
      </x:c>
      <x:c r="AC174" s="180" t="n">
        <x:f>MAX(0,Z174+AA174-AB174)</x:f>
        <x:v>0</x:v>
      </x:c>
      <x:c r="AD174" s="180" t="n">
        <x:f>MIN(AC174,MAX(0,$G174-SUM(K174,Q174,W174)))</x:f>
        <x:v>0</x:v>
      </x:c>
      <x:c r="AE174" s="180" t="n">
        <x:f>MAX(0,AC174-AD174)</x:f>
        <x:v>0</x:v>
      </x:c>
      <x:c r="AF174" s="180" t="n">
        <x:f>AK173</x:f>
        <x:v>0</x:v>
      </x:c>
      <x:c r="AG174" s="180" t="n">
        <x:f>IF(AF174&lt;=0,0,AF174*IFERROR(INDEX(Inputs!$E$15:$E$24,MATCH(5,Inputs!$L$15:$L$24,0)),0)/12)</x:f>
        <x:v>0</x:v>
      </x:c>
      <x:c r="AH174" s="180" t="n">
        <x:f>MIN(AF174+AG174,IF(AF174&gt;0,IFERROR(INDEX(Inputs!$H$15:$H$24,MATCH(5,Inputs!$L$15:$L$24,0)),0),0))</x:f>
        <x:v>0</x:v>
      </x:c>
      <x:c r="AI174" s="180" t="n">
        <x:f>MAX(0,AF174+AG174-AH174)</x:f>
        <x:v>0</x:v>
      </x:c>
      <x:c r="AJ174" s="180" t="n">
        <x:f>MIN(AI174,MAX(0,$G174-SUM(K174,Q174,W174,AC174)))</x:f>
        <x:v>0</x:v>
      </x:c>
      <x:c r="AK174" s="180" t="n">
        <x:f>MAX(0,AI174-AJ174)</x:f>
        <x:v>0</x:v>
      </x:c>
      <x:c r="AL174" s="180" t="n">
        <x:f>AQ173</x:f>
        <x:v>0</x:v>
      </x:c>
      <x:c r="AM174" s="180" t="n">
        <x:f>IF(AL174&lt;=0,0,AL174*IFERROR(INDEX(Inputs!$E$15:$E$24,MATCH(6,Inputs!$L$15:$L$24,0)),0)/12)</x:f>
        <x:v>0</x:v>
      </x:c>
      <x:c r="AN174" s="180" t="n">
        <x:f>MIN(AL174+AM174,IF(AL174&gt;0,IFERROR(INDEX(Inputs!$H$15:$H$24,MATCH(6,Inputs!$L$15:$L$24,0)),0),0))</x:f>
        <x:v>0</x:v>
      </x:c>
      <x:c r="AO174" s="180" t="n">
        <x:f>MAX(0,AL174+AM174-AN174)</x:f>
        <x:v>0</x:v>
      </x:c>
      <x:c r="AP174" s="180" t="n">
        <x:f>MIN(AO174,MAX(0,$G174-SUM(K174,Q174,W174,AC174,AI174)))</x:f>
        <x:v>0</x:v>
      </x:c>
      <x:c r="AQ174" s="180" t="n">
        <x:f>MAX(0,AO174-AP174)</x:f>
        <x:v>0</x:v>
      </x:c>
      <x:c r="AR174" s="180" t="n">
        <x:f>AW173</x:f>
        <x:v>0</x:v>
      </x:c>
      <x:c r="AS174" s="180" t="n">
        <x:f>IF(AR174&lt;=0,0,AR174*IFERROR(INDEX(Inputs!$E$15:$E$24,MATCH(7,Inputs!$L$15:$L$24,0)),0)/12)</x:f>
        <x:v>0</x:v>
      </x:c>
      <x:c r="AT174" s="180" t="n">
        <x:f>MIN(AR174+AS174,IF(AR174&gt;0,IFERROR(INDEX(Inputs!$H$15:$H$24,MATCH(7,Inputs!$L$15:$L$24,0)),0),0))</x:f>
        <x:v>0</x:v>
      </x:c>
      <x:c r="AU174" s="180" t="n">
        <x:f>MAX(0,AR174+AS174-AT174)</x:f>
        <x:v>0</x:v>
      </x:c>
      <x:c r="AV174" s="180" t="n">
        <x:f>MIN(AU174,MAX(0,$G174-SUM(K174,Q174,W174,AC174,AI174,AO174)))</x:f>
        <x:v>0</x:v>
      </x:c>
      <x:c r="AW174" s="180" t="n">
        <x:f>MAX(0,AU174-AV174)</x:f>
        <x:v>0</x:v>
      </x:c>
      <x:c r="AX174" s="180" t="n">
        <x:f>BC173</x:f>
        <x:v>0</x:v>
      </x:c>
      <x:c r="AY174" s="180" t="n">
        <x:f>IF(AX174&lt;=0,0,AX174*IFERROR(INDEX(Inputs!$E$15:$E$24,MATCH(8,Inputs!$L$15:$L$24,0)),0)/12)</x:f>
        <x:v>0</x:v>
      </x:c>
      <x:c r="AZ174" s="180" t="n">
        <x:f>MIN(AX174+AY174,IF(AX174&gt;0,IFERROR(INDEX(Inputs!$H$15:$H$24,MATCH(8,Inputs!$L$15:$L$24,0)),0),0))</x:f>
        <x:v>0</x:v>
      </x:c>
      <x:c r="BA174" s="180" t="n">
        <x:f>MAX(0,AX174+AY174-AZ174)</x:f>
        <x:v>0</x:v>
      </x:c>
      <x:c r="BB174" s="180" t="n">
        <x:f>MIN(BA174,MAX(0,$G174-SUM(K174,Q174,W174,AC174,AI174,AO174,AU174)))</x:f>
        <x:v>0</x:v>
      </x:c>
      <x:c r="BC174" s="180" t="n">
        <x:f>MAX(0,BA174-BB174)</x:f>
        <x:v>0</x:v>
      </x:c>
      <x:c r="BD174" s="180" t="n">
        <x:f>BI173</x:f>
        <x:v>0</x:v>
      </x:c>
      <x:c r="BE174" s="180" t="n">
        <x:f>IF(BD174&lt;=0,0,BD174*IFERROR(INDEX(Inputs!$E$15:$E$24,MATCH(9,Inputs!$L$15:$L$24,0)),0)/12)</x:f>
        <x:v>0</x:v>
      </x:c>
      <x:c r="BF174" s="180" t="n">
        <x:f>MIN(BD174+BE174,IF(BD174&gt;0,IFERROR(INDEX(Inputs!$H$15:$H$24,MATCH(9,Inputs!$L$15:$L$24,0)),0),0))</x:f>
        <x:v>0</x:v>
      </x:c>
      <x:c r="BG174" s="180" t="n">
        <x:f>MAX(0,BD174+BE174-BF174)</x:f>
        <x:v>0</x:v>
      </x:c>
      <x:c r="BH174" s="180" t="n">
        <x:f>MIN(BG174,MAX(0,$G174-SUM(K174,Q174,W174,AC174,AI174,AO174,AU174,BA174)))</x:f>
        <x:v>0</x:v>
      </x:c>
      <x:c r="BI174" s="180" t="n">
        <x:f>MAX(0,BG174-BH174)</x:f>
        <x:v>0</x:v>
      </x:c>
      <x:c r="BJ174" s="180" t="n">
        <x:f>BO173</x:f>
        <x:v>0</x:v>
      </x:c>
      <x:c r="BK174" s="180" t="n">
        <x:f>IF(BJ174&lt;=0,0,BJ174*IFERROR(INDEX(Inputs!$E$15:$E$24,MATCH(10,Inputs!$L$15:$L$24,0)),0)/12)</x:f>
        <x:v>0</x:v>
      </x:c>
      <x:c r="BL174" s="180" t="n">
        <x:f>MIN(BJ174+BK174,IF(BJ174&gt;0,IFERROR(INDEX(Inputs!$H$15:$H$24,MATCH(10,Inputs!$L$15:$L$24,0)),0),0))</x:f>
        <x:v>0</x:v>
      </x:c>
      <x:c r="BM174" s="180" t="n">
        <x:f>MAX(0,BJ174+BK174-BL174)</x:f>
        <x:v>0</x:v>
      </x:c>
      <x:c r="BN174" s="180" t="n">
        <x:f>MIN(BM174,MAX(0,$G174-SUM(K174,Q174,W174,AC174,AI174,AO174,AU174,BA174,BG174)))</x:f>
        <x:v>0</x:v>
      </x:c>
      <x:c r="BO174" s="192" t="n">
        <x:f>MAX(0,BM174-BN174)</x:f>
        <x:v>0</x:v>
      </x:c>
    </x:row>
    <x:row r="175">
      <x:c r="A175" s="191" t="n">
        <x:f>168</x:f>
        <x:v>168</x:v>
      </x:c>
      <x:c r="B175" s="178" t="n">
        <x:f>EDATE(Inputs!$B$4,A175-1)</x:f>
        <x:v>51302</x:v>
      </x:c>
      <x:c r="C175" s="182" t="n">
        <x:f>SUM(H175,N175,T175,Z175,AF175,AL175,AR175,AX175,BD175,BJ175)</x:f>
        <x:v>0</x:v>
      </x:c>
      <x:c r="D175" s="182" t="n">
        <x:f>SUM(I175,O175,U175,AA175,AG175,AM175,AS175,AY175,BE175,BK175)</x:f>
        <x:v>0</x:v>
      </x:c>
      <x:c r="E175" s="182" t="n">
        <x:f>SUM(J175,P175,V175,AB175,AH175,AN175,AT175,AZ175,BF175,BL175)+SUM(L175,R175,X175,AD175,AJ175,AP175,AV175,BB175,BH175,BN175)</x:f>
        <x:v>0</x:v>
      </x:c>
      <x:c r="F175" s="182" t="n">
        <x:f>SUM(M175,S175,Y175,AE175,AK175,AQ175,AW175,BC175,BI175,BO175)</x:f>
        <x:v>0</x:v>
      </x:c>
      <x:c r="G175" s="182" t="n">
        <x:f>MAX(0,Inputs!$B$12-SUM(J175,P175,V175,AB175,AH175,AN175,AT175,AZ175,BF175,BL175))</x:f>
        <x:v>1150</x:v>
      </x:c>
      <x:c r="H175" s="180" t="n">
        <x:f>M174</x:f>
        <x:v>0</x:v>
      </x:c>
      <x:c r="I175" s="180" t="n">
        <x:f>IF(H175&lt;=0,0,H175*IFERROR(INDEX(Inputs!$E$15:$E$24,MATCH(1,Inputs!$L$15:$L$24,0)),0)/12)</x:f>
        <x:v>0</x:v>
      </x:c>
      <x:c r="J175" s="180" t="n">
        <x:f>MIN(H175+I175,IF(H175&gt;0,IFERROR(INDEX(Inputs!$H$15:$H$24,MATCH(1,Inputs!$L$15:$L$24,0)),0),0))</x:f>
        <x:v>0</x:v>
      </x:c>
      <x:c r="K175" s="180" t="n">
        <x:f>MAX(0,H175+I175-J175)</x:f>
        <x:v>0</x:v>
      </x:c>
      <x:c r="L175" s="180" t="n">
        <x:f>MIN(K175,MAX(0,$G175-0))</x:f>
        <x:v>0</x:v>
      </x:c>
      <x:c r="M175" s="180" t="n">
        <x:f>MAX(0,K175-L175)</x:f>
        <x:v>0</x:v>
      </x:c>
      <x:c r="N175" s="180" t="n">
        <x:f>S174</x:f>
        <x:v>0</x:v>
      </x:c>
      <x:c r="O175" s="180" t="n">
        <x:f>IF(N175&lt;=0,0,N175*IFERROR(INDEX(Inputs!$E$15:$E$24,MATCH(2,Inputs!$L$15:$L$24,0)),0)/12)</x:f>
        <x:v>0</x:v>
      </x:c>
      <x:c r="P175" s="180" t="n">
        <x:f>MIN(N175+O175,IF(N175&gt;0,IFERROR(INDEX(Inputs!$H$15:$H$24,MATCH(2,Inputs!$L$15:$L$24,0)),0),0))</x:f>
        <x:v>0</x:v>
      </x:c>
      <x:c r="Q175" s="180" t="n">
        <x:f>MAX(0,N175+O175-P175)</x:f>
        <x:v>0</x:v>
      </x:c>
      <x:c r="R175" s="180" t="n">
        <x:f>MIN(Q175,MAX(0,$G175-SUM(K175)))</x:f>
        <x:v>0</x:v>
      </x:c>
      <x:c r="S175" s="180" t="n">
        <x:f>MAX(0,Q175-R175)</x:f>
        <x:v>0</x:v>
      </x:c>
      <x:c r="T175" s="180" t="n">
        <x:f>Y174</x:f>
        <x:v>0</x:v>
      </x:c>
      <x:c r="U175" s="180" t="n">
        <x:f>IF(T175&lt;=0,0,T175*IFERROR(INDEX(Inputs!$E$15:$E$24,MATCH(3,Inputs!$L$15:$L$24,0)),0)/12)</x:f>
        <x:v>0</x:v>
      </x:c>
      <x:c r="V175" s="180" t="n">
        <x:f>MIN(T175+U175,IF(T175&gt;0,IFERROR(INDEX(Inputs!$H$15:$H$24,MATCH(3,Inputs!$L$15:$L$24,0)),0),0))</x:f>
        <x:v>0</x:v>
      </x:c>
      <x:c r="W175" s="180" t="n">
        <x:f>MAX(0,T175+U175-V175)</x:f>
        <x:v>0</x:v>
      </x:c>
      <x:c r="X175" s="180" t="n">
        <x:f>MIN(W175,MAX(0,$G175-SUM(K175,Q175)))</x:f>
        <x:v>0</x:v>
      </x:c>
      <x:c r="Y175" s="180" t="n">
        <x:f>MAX(0,W175-X175)</x:f>
        <x:v>0</x:v>
      </x:c>
      <x:c r="Z175" s="180" t="n">
        <x:f>AE174</x:f>
        <x:v>0</x:v>
      </x:c>
      <x:c r="AA175" s="180" t="n">
        <x:f>IF(Z175&lt;=0,0,Z175*IFERROR(INDEX(Inputs!$E$15:$E$24,MATCH(4,Inputs!$L$15:$L$24,0)),0)/12)</x:f>
        <x:v>0</x:v>
      </x:c>
      <x:c r="AB175" s="180" t="n">
        <x:f>MIN(Z175+AA175,IF(Z175&gt;0,IFERROR(INDEX(Inputs!$H$15:$H$24,MATCH(4,Inputs!$L$15:$L$24,0)),0),0))</x:f>
        <x:v>0</x:v>
      </x:c>
      <x:c r="AC175" s="180" t="n">
        <x:f>MAX(0,Z175+AA175-AB175)</x:f>
        <x:v>0</x:v>
      </x:c>
      <x:c r="AD175" s="180" t="n">
        <x:f>MIN(AC175,MAX(0,$G175-SUM(K175,Q175,W175)))</x:f>
        <x:v>0</x:v>
      </x:c>
      <x:c r="AE175" s="180" t="n">
        <x:f>MAX(0,AC175-AD175)</x:f>
        <x:v>0</x:v>
      </x:c>
      <x:c r="AF175" s="180" t="n">
        <x:f>AK174</x:f>
        <x:v>0</x:v>
      </x:c>
      <x:c r="AG175" s="180" t="n">
        <x:f>IF(AF175&lt;=0,0,AF175*IFERROR(INDEX(Inputs!$E$15:$E$24,MATCH(5,Inputs!$L$15:$L$24,0)),0)/12)</x:f>
        <x:v>0</x:v>
      </x:c>
      <x:c r="AH175" s="180" t="n">
        <x:f>MIN(AF175+AG175,IF(AF175&gt;0,IFERROR(INDEX(Inputs!$H$15:$H$24,MATCH(5,Inputs!$L$15:$L$24,0)),0),0))</x:f>
        <x:v>0</x:v>
      </x:c>
      <x:c r="AI175" s="180" t="n">
        <x:f>MAX(0,AF175+AG175-AH175)</x:f>
        <x:v>0</x:v>
      </x:c>
      <x:c r="AJ175" s="180" t="n">
        <x:f>MIN(AI175,MAX(0,$G175-SUM(K175,Q175,W175,AC175)))</x:f>
        <x:v>0</x:v>
      </x:c>
      <x:c r="AK175" s="180" t="n">
        <x:f>MAX(0,AI175-AJ175)</x:f>
        <x:v>0</x:v>
      </x:c>
      <x:c r="AL175" s="180" t="n">
        <x:f>AQ174</x:f>
        <x:v>0</x:v>
      </x:c>
      <x:c r="AM175" s="180" t="n">
        <x:f>IF(AL175&lt;=0,0,AL175*IFERROR(INDEX(Inputs!$E$15:$E$24,MATCH(6,Inputs!$L$15:$L$24,0)),0)/12)</x:f>
        <x:v>0</x:v>
      </x:c>
      <x:c r="AN175" s="180" t="n">
        <x:f>MIN(AL175+AM175,IF(AL175&gt;0,IFERROR(INDEX(Inputs!$H$15:$H$24,MATCH(6,Inputs!$L$15:$L$24,0)),0),0))</x:f>
        <x:v>0</x:v>
      </x:c>
      <x:c r="AO175" s="180" t="n">
        <x:f>MAX(0,AL175+AM175-AN175)</x:f>
        <x:v>0</x:v>
      </x:c>
      <x:c r="AP175" s="180" t="n">
        <x:f>MIN(AO175,MAX(0,$G175-SUM(K175,Q175,W175,AC175,AI175)))</x:f>
        <x:v>0</x:v>
      </x:c>
      <x:c r="AQ175" s="180" t="n">
        <x:f>MAX(0,AO175-AP175)</x:f>
        <x:v>0</x:v>
      </x:c>
      <x:c r="AR175" s="180" t="n">
        <x:f>AW174</x:f>
        <x:v>0</x:v>
      </x:c>
      <x:c r="AS175" s="180" t="n">
        <x:f>IF(AR175&lt;=0,0,AR175*IFERROR(INDEX(Inputs!$E$15:$E$24,MATCH(7,Inputs!$L$15:$L$24,0)),0)/12)</x:f>
        <x:v>0</x:v>
      </x:c>
      <x:c r="AT175" s="180" t="n">
        <x:f>MIN(AR175+AS175,IF(AR175&gt;0,IFERROR(INDEX(Inputs!$H$15:$H$24,MATCH(7,Inputs!$L$15:$L$24,0)),0),0))</x:f>
        <x:v>0</x:v>
      </x:c>
      <x:c r="AU175" s="180" t="n">
        <x:f>MAX(0,AR175+AS175-AT175)</x:f>
        <x:v>0</x:v>
      </x:c>
      <x:c r="AV175" s="180" t="n">
        <x:f>MIN(AU175,MAX(0,$G175-SUM(K175,Q175,W175,AC175,AI175,AO175)))</x:f>
        <x:v>0</x:v>
      </x:c>
      <x:c r="AW175" s="180" t="n">
        <x:f>MAX(0,AU175-AV175)</x:f>
        <x:v>0</x:v>
      </x:c>
      <x:c r="AX175" s="180" t="n">
        <x:f>BC174</x:f>
        <x:v>0</x:v>
      </x:c>
      <x:c r="AY175" s="180" t="n">
        <x:f>IF(AX175&lt;=0,0,AX175*IFERROR(INDEX(Inputs!$E$15:$E$24,MATCH(8,Inputs!$L$15:$L$24,0)),0)/12)</x:f>
        <x:v>0</x:v>
      </x:c>
      <x:c r="AZ175" s="180" t="n">
        <x:f>MIN(AX175+AY175,IF(AX175&gt;0,IFERROR(INDEX(Inputs!$H$15:$H$24,MATCH(8,Inputs!$L$15:$L$24,0)),0),0))</x:f>
        <x:v>0</x:v>
      </x:c>
      <x:c r="BA175" s="180" t="n">
        <x:f>MAX(0,AX175+AY175-AZ175)</x:f>
        <x:v>0</x:v>
      </x:c>
      <x:c r="BB175" s="180" t="n">
        <x:f>MIN(BA175,MAX(0,$G175-SUM(K175,Q175,W175,AC175,AI175,AO175,AU175)))</x:f>
        <x:v>0</x:v>
      </x:c>
      <x:c r="BC175" s="180" t="n">
        <x:f>MAX(0,BA175-BB175)</x:f>
        <x:v>0</x:v>
      </x:c>
      <x:c r="BD175" s="180" t="n">
        <x:f>BI174</x:f>
        <x:v>0</x:v>
      </x:c>
      <x:c r="BE175" s="180" t="n">
        <x:f>IF(BD175&lt;=0,0,BD175*IFERROR(INDEX(Inputs!$E$15:$E$24,MATCH(9,Inputs!$L$15:$L$24,0)),0)/12)</x:f>
        <x:v>0</x:v>
      </x:c>
      <x:c r="BF175" s="180" t="n">
        <x:f>MIN(BD175+BE175,IF(BD175&gt;0,IFERROR(INDEX(Inputs!$H$15:$H$24,MATCH(9,Inputs!$L$15:$L$24,0)),0),0))</x:f>
        <x:v>0</x:v>
      </x:c>
      <x:c r="BG175" s="180" t="n">
        <x:f>MAX(0,BD175+BE175-BF175)</x:f>
        <x:v>0</x:v>
      </x:c>
      <x:c r="BH175" s="180" t="n">
        <x:f>MIN(BG175,MAX(0,$G175-SUM(K175,Q175,W175,AC175,AI175,AO175,AU175,BA175)))</x:f>
        <x:v>0</x:v>
      </x:c>
      <x:c r="BI175" s="180" t="n">
        <x:f>MAX(0,BG175-BH175)</x:f>
        <x:v>0</x:v>
      </x:c>
      <x:c r="BJ175" s="180" t="n">
        <x:f>BO174</x:f>
        <x:v>0</x:v>
      </x:c>
      <x:c r="BK175" s="180" t="n">
        <x:f>IF(BJ175&lt;=0,0,BJ175*IFERROR(INDEX(Inputs!$E$15:$E$24,MATCH(10,Inputs!$L$15:$L$24,0)),0)/12)</x:f>
        <x:v>0</x:v>
      </x:c>
      <x:c r="BL175" s="180" t="n">
        <x:f>MIN(BJ175+BK175,IF(BJ175&gt;0,IFERROR(INDEX(Inputs!$H$15:$H$24,MATCH(10,Inputs!$L$15:$L$24,0)),0),0))</x:f>
        <x:v>0</x:v>
      </x:c>
      <x:c r="BM175" s="180" t="n">
        <x:f>MAX(0,BJ175+BK175-BL175)</x:f>
        <x:v>0</x:v>
      </x:c>
      <x:c r="BN175" s="180" t="n">
        <x:f>MIN(BM175,MAX(0,$G175-SUM(K175,Q175,W175,AC175,AI175,AO175,AU175,BA175,BG175)))</x:f>
        <x:v>0</x:v>
      </x:c>
      <x:c r="BO175" s="192" t="n">
        <x:f>MAX(0,BM175-BN175)</x:f>
        <x:v>0</x:v>
      </x:c>
    </x:row>
    <x:row r="176">
      <x:c r="A176" s="191" t="n">
        <x:f>169</x:f>
        <x:v>169</x:v>
      </x:c>
      <x:c r="B176" s="178" t="n">
        <x:f>EDATE(Inputs!$B$4,A176-1)</x:f>
        <x:v>51332</x:v>
      </x:c>
      <x:c r="C176" s="182" t="n">
        <x:f>SUM(H176,N176,T176,Z176,AF176,AL176,AR176,AX176,BD176,BJ176)</x:f>
        <x:v>0</x:v>
      </x:c>
      <x:c r="D176" s="182" t="n">
        <x:f>SUM(I176,O176,U176,AA176,AG176,AM176,AS176,AY176,BE176,BK176)</x:f>
        <x:v>0</x:v>
      </x:c>
      <x:c r="E176" s="182" t="n">
        <x:f>SUM(J176,P176,V176,AB176,AH176,AN176,AT176,AZ176,BF176,BL176)+SUM(L176,R176,X176,AD176,AJ176,AP176,AV176,BB176,BH176,BN176)</x:f>
        <x:v>0</x:v>
      </x:c>
      <x:c r="F176" s="182" t="n">
        <x:f>SUM(M176,S176,Y176,AE176,AK176,AQ176,AW176,BC176,BI176,BO176)</x:f>
        <x:v>0</x:v>
      </x:c>
      <x:c r="G176" s="182" t="n">
        <x:f>MAX(0,Inputs!$B$12-SUM(J176,P176,V176,AB176,AH176,AN176,AT176,AZ176,BF176,BL176))</x:f>
        <x:v>1150</x:v>
      </x:c>
      <x:c r="H176" s="180" t="n">
        <x:f>M175</x:f>
        <x:v>0</x:v>
      </x:c>
      <x:c r="I176" s="180" t="n">
        <x:f>IF(H176&lt;=0,0,H176*IFERROR(INDEX(Inputs!$E$15:$E$24,MATCH(1,Inputs!$L$15:$L$24,0)),0)/12)</x:f>
        <x:v>0</x:v>
      </x:c>
      <x:c r="J176" s="180" t="n">
        <x:f>MIN(H176+I176,IF(H176&gt;0,IFERROR(INDEX(Inputs!$H$15:$H$24,MATCH(1,Inputs!$L$15:$L$24,0)),0),0))</x:f>
        <x:v>0</x:v>
      </x:c>
      <x:c r="K176" s="180" t="n">
        <x:f>MAX(0,H176+I176-J176)</x:f>
        <x:v>0</x:v>
      </x:c>
      <x:c r="L176" s="180" t="n">
        <x:f>MIN(K176,MAX(0,$G176-0))</x:f>
        <x:v>0</x:v>
      </x:c>
      <x:c r="M176" s="180" t="n">
        <x:f>MAX(0,K176-L176)</x:f>
        <x:v>0</x:v>
      </x:c>
      <x:c r="N176" s="180" t="n">
        <x:f>S175</x:f>
        <x:v>0</x:v>
      </x:c>
      <x:c r="O176" s="180" t="n">
        <x:f>IF(N176&lt;=0,0,N176*IFERROR(INDEX(Inputs!$E$15:$E$24,MATCH(2,Inputs!$L$15:$L$24,0)),0)/12)</x:f>
        <x:v>0</x:v>
      </x:c>
      <x:c r="P176" s="180" t="n">
        <x:f>MIN(N176+O176,IF(N176&gt;0,IFERROR(INDEX(Inputs!$H$15:$H$24,MATCH(2,Inputs!$L$15:$L$24,0)),0),0))</x:f>
        <x:v>0</x:v>
      </x:c>
      <x:c r="Q176" s="180" t="n">
        <x:f>MAX(0,N176+O176-P176)</x:f>
        <x:v>0</x:v>
      </x:c>
      <x:c r="R176" s="180" t="n">
        <x:f>MIN(Q176,MAX(0,$G176-SUM(K176)))</x:f>
        <x:v>0</x:v>
      </x:c>
      <x:c r="S176" s="180" t="n">
        <x:f>MAX(0,Q176-R176)</x:f>
        <x:v>0</x:v>
      </x:c>
      <x:c r="T176" s="180" t="n">
        <x:f>Y175</x:f>
        <x:v>0</x:v>
      </x:c>
      <x:c r="U176" s="180" t="n">
        <x:f>IF(T176&lt;=0,0,T176*IFERROR(INDEX(Inputs!$E$15:$E$24,MATCH(3,Inputs!$L$15:$L$24,0)),0)/12)</x:f>
        <x:v>0</x:v>
      </x:c>
      <x:c r="V176" s="180" t="n">
        <x:f>MIN(T176+U176,IF(T176&gt;0,IFERROR(INDEX(Inputs!$H$15:$H$24,MATCH(3,Inputs!$L$15:$L$24,0)),0),0))</x:f>
        <x:v>0</x:v>
      </x:c>
      <x:c r="W176" s="180" t="n">
        <x:f>MAX(0,T176+U176-V176)</x:f>
        <x:v>0</x:v>
      </x:c>
      <x:c r="X176" s="180" t="n">
        <x:f>MIN(W176,MAX(0,$G176-SUM(K176,Q176)))</x:f>
        <x:v>0</x:v>
      </x:c>
      <x:c r="Y176" s="180" t="n">
        <x:f>MAX(0,W176-X176)</x:f>
        <x:v>0</x:v>
      </x:c>
      <x:c r="Z176" s="180" t="n">
        <x:f>AE175</x:f>
        <x:v>0</x:v>
      </x:c>
      <x:c r="AA176" s="180" t="n">
        <x:f>IF(Z176&lt;=0,0,Z176*IFERROR(INDEX(Inputs!$E$15:$E$24,MATCH(4,Inputs!$L$15:$L$24,0)),0)/12)</x:f>
        <x:v>0</x:v>
      </x:c>
      <x:c r="AB176" s="180" t="n">
        <x:f>MIN(Z176+AA176,IF(Z176&gt;0,IFERROR(INDEX(Inputs!$H$15:$H$24,MATCH(4,Inputs!$L$15:$L$24,0)),0),0))</x:f>
        <x:v>0</x:v>
      </x:c>
      <x:c r="AC176" s="180" t="n">
        <x:f>MAX(0,Z176+AA176-AB176)</x:f>
        <x:v>0</x:v>
      </x:c>
      <x:c r="AD176" s="180" t="n">
        <x:f>MIN(AC176,MAX(0,$G176-SUM(K176,Q176,W176)))</x:f>
        <x:v>0</x:v>
      </x:c>
      <x:c r="AE176" s="180" t="n">
        <x:f>MAX(0,AC176-AD176)</x:f>
        <x:v>0</x:v>
      </x:c>
      <x:c r="AF176" s="180" t="n">
        <x:f>AK175</x:f>
        <x:v>0</x:v>
      </x:c>
      <x:c r="AG176" s="180" t="n">
        <x:f>IF(AF176&lt;=0,0,AF176*IFERROR(INDEX(Inputs!$E$15:$E$24,MATCH(5,Inputs!$L$15:$L$24,0)),0)/12)</x:f>
        <x:v>0</x:v>
      </x:c>
      <x:c r="AH176" s="180" t="n">
        <x:f>MIN(AF176+AG176,IF(AF176&gt;0,IFERROR(INDEX(Inputs!$H$15:$H$24,MATCH(5,Inputs!$L$15:$L$24,0)),0),0))</x:f>
        <x:v>0</x:v>
      </x:c>
      <x:c r="AI176" s="180" t="n">
        <x:f>MAX(0,AF176+AG176-AH176)</x:f>
        <x:v>0</x:v>
      </x:c>
      <x:c r="AJ176" s="180" t="n">
        <x:f>MIN(AI176,MAX(0,$G176-SUM(K176,Q176,W176,AC176)))</x:f>
        <x:v>0</x:v>
      </x:c>
      <x:c r="AK176" s="180" t="n">
        <x:f>MAX(0,AI176-AJ176)</x:f>
        <x:v>0</x:v>
      </x:c>
      <x:c r="AL176" s="180" t="n">
        <x:f>AQ175</x:f>
        <x:v>0</x:v>
      </x:c>
      <x:c r="AM176" s="180" t="n">
        <x:f>IF(AL176&lt;=0,0,AL176*IFERROR(INDEX(Inputs!$E$15:$E$24,MATCH(6,Inputs!$L$15:$L$24,0)),0)/12)</x:f>
        <x:v>0</x:v>
      </x:c>
      <x:c r="AN176" s="180" t="n">
        <x:f>MIN(AL176+AM176,IF(AL176&gt;0,IFERROR(INDEX(Inputs!$H$15:$H$24,MATCH(6,Inputs!$L$15:$L$24,0)),0),0))</x:f>
        <x:v>0</x:v>
      </x:c>
      <x:c r="AO176" s="180" t="n">
        <x:f>MAX(0,AL176+AM176-AN176)</x:f>
        <x:v>0</x:v>
      </x:c>
      <x:c r="AP176" s="180" t="n">
        <x:f>MIN(AO176,MAX(0,$G176-SUM(K176,Q176,W176,AC176,AI176)))</x:f>
        <x:v>0</x:v>
      </x:c>
      <x:c r="AQ176" s="180" t="n">
        <x:f>MAX(0,AO176-AP176)</x:f>
        <x:v>0</x:v>
      </x:c>
      <x:c r="AR176" s="180" t="n">
        <x:f>AW175</x:f>
        <x:v>0</x:v>
      </x:c>
      <x:c r="AS176" s="180" t="n">
        <x:f>IF(AR176&lt;=0,0,AR176*IFERROR(INDEX(Inputs!$E$15:$E$24,MATCH(7,Inputs!$L$15:$L$24,0)),0)/12)</x:f>
        <x:v>0</x:v>
      </x:c>
      <x:c r="AT176" s="180" t="n">
        <x:f>MIN(AR176+AS176,IF(AR176&gt;0,IFERROR(INDEX(Inputs!$H$15:$H$24,MATCH(7,Inputs!$L$15:$L$24,0)),0),0))</x:f>
        <x:v>0</x:v>
      </x:c>
      <x:c r="AU176" s="180" t="n">
        <x:f>MAX(0,AR176+AS176-AT176)</x:f>
        <x:v>0</x:v>
      </x:c>
      <x:c r="AV176" s="180" t="n">
        <x:f>MIN(AU176,MAX(0,$G176-SUM(K176,Q176,W176,AC176,AI176,AO176)))</x:f>
        <x:v>0</x:v>
      </x:c>
      <x:c r="AW176" s="180" t="n">
        <x:f>MAX(0,AU176-AV176)</x:f>
        <x:v>0</x:v>
      </x:c>
      <x:c r="AX176" s="180" t="n">
        <x:f>BC175</x:f>
        <x:v>0</x:v>
      </x:c>
      <x:c r="AY176" s="180" t="n">
        <x:f>IF(AX176&lt;=0,0,AX176*IFERROR(INDEX(Inputs!$E$15:$E$24,MATCH(8,Inputs!$L$15:$L$24,0)),0)/12)</x:f>
        <x:v>0</x:v>
      </x:c>
      <x:c r="AZ176" s="180" t="n">
        <x:f>MIN(AX176+AY176,IF(AX176&gt;0,IFERROR(INDEX(Inputs!$H$15:$H$24,MATCH(8,Inputs!$L$15:$L$24,0)),0),0))</x:f>
        <x:v>0</x:v>
      </x:c>
      <x:c r="BA176" s="180" t="n">
        <x:f>MAX(0,AX176+AY176-AZ176)</x:f>
        <x:v>0</x:v>
      </x:c>
      <x:c r="BB176" s="180" t="n">
        <x:f>MIN(BA176,MAX(0,$G176-SUM(K176,Q176,W176,AC176,AI176,AO176,AU176)))</x:f>
        <x:v>0</x:v>
      </x:c>
      <x:c r="BC176" s="180" t="n">
        <x:f>MAX(0,BA176-BB176)</x:f>
        <x:v>0</x:v>
      </x:c>
      <x:c r="BD176" s="180" t="n">
        <x:f>BI175</x:f>
        <x:v>0</x:v>
      </x:c>
      <x:c r="BE176" s="180" t="n">
        <x:f>IF(BD176&lt;=0,0,BD176*IFERROR(INDEX(Inputs!$E$15:$E$24,MATCH(9,Inputs!$L$15:$L$24,0)),0)/12)</x:f>
        <x:v>0</x:v>
      </x:c>
      <x:c r="BF176" s="180" t="n">
        <x:f>MIN(BD176+BE176,IF(BD176&gt;0,IFERROR(INDEX(Inputs!$H$15:$H$24,MATCH(9,Inputs!$L$15:$L$24,0)),0),0))</x:f>
        <x:v>0</x:v>
      </x:c>
      <x:c r="BG176" s="180" t="n">
        <x:f>MAX(0,BD176+BE176-BF176)</x:f>
        <x:v>0</x:v>
      </x:c>
      <x:c r="BH176" s="180" t="n">
        <x:f>MIN(BG176,MAX(0,$G176-SUM(K176,Q176,W176,AC176,AI176,AO176,AU176,BA176)))</x:f>
        <x:v>0</x:v>
      </x:c>
      <x:c r="BI176" s="180" t="n">
        <x:f>MAX(0,BG176-BH176)</x:f>
        <x:v>0</x:v>
      </x:c>
      <x:c r="BJ176" s="180" t="n">
        <x:f>BO175</x:f>
        <x:v>0</x:v>
      </x:c>
      <x:c r="BK176" s="180" t="n">
        <x:f>IF(BJ176&lt;=0,0,BJ176*IFERROR(INDEX(Inputs!$E$15:$E$24,MATCH(10,Inputs!$L$15:$L$24,0)),0)/12)</x:f>
        <x:v>0</x:v>
      </x:c>
      <x:c r="BL176" s="180" t="n">
        <x:f>MIN(BJ176+BK176,IF(BJ176&gt;0,IFERROR(INDEX(Inputs!$H$15:$H$24,MATCH(10,Inputs!$L$15:$L$24,0)),0),0))</x:f>
        <x:v>0</x:v>
      </x:c>
      <x:c r="BM176" s="180" t="n">
        <x:f>MAX(0,BJ176+BK176-BL176)</x:f>
        <x:v>0</x:v>
      </x:c>
      <x:c r="BN176" s="180" t="n">
        <x:f>MIN(BM176,MAX(0,$G176-SUM(K176,Q176,W176,AC176,AI176,AO176,AU176,BA176,BG176)))</x:f>
        <x:v>0</x:v>
      </x:c>
      <x:c r="BO176" s="192" t="n">
        <x:f>MAX(0,BM176-BN176)</x:f>
        <x:v>0</x:v>
      </x:c>
    </x:row>
    <x:row r="177">
      <x:c r="A177" s="191" t="n">
        <x:f>170</x:f>
        <x:v>170</x:v>
      </x:c>
      <x:c r="B177" s="178" t="n">
        <x:f>EDATE(Inputs!$B$4,A177-1)</x:f>
        <x:v>51363</x:v>
      </x:c>
      <x:c r="C177" s="182" t="n">
        <x:f>SUM(H177,N177,T177,Z177,AF177,AL177,AR177,AX177,BD177,BJ177)</x:f>
        <x:v>0</x:v>
      </x:c>
      <x:c r="D177" s="182" t="n">
        <x:f>SUM(I177,O177,U177,AA177,AG177,AM177,AS177,AY177,BE177,BK177)</x:f>
        <x:v>0</x:v>
      </x:c>
      <x:c r="E177" s="182" t="n">
        <x:f>SUM(J177,P177,V177,AB177,AH177,AN177,AT177,AZ177,BF177,BL177)+SUM(L177,R177,X177,AD177,AJ177,AP177,AV177,BB177,BH177,BN177)</x:f>
        <x:v>0</x:v>
      </x:c>
      <x:c r="F177" s="182" t="n">
        <x:f>SUM(M177,S177,Y177,AE177,AK177,AQ177,AW177,BC177,BI177,BO177)</x:f>
        <x:v>0</x:v>
      </x:c>
      <x:c r="G177" s="182" t="n">
        <x:f>MAX(0,Inputs!$B$12-SUM(J177,P177,V177,AB177,AH177,AN177,AT177,AZ177,BF177,BL177))</x:f>
        <x:v>1150</x:v>
      </x:c>
      <x:c r="H177" s="180" t="n">
        <x:f>M176</x:f>
        <x:v>0</x:v>
      </x:c>
      <x:c r="I177" s="180" t="n">
        <x:f>IF(H177&lt;=0,0,H177*IFERROR(INDEX(Inputs!$E$15:$E$24,MATCH(1,Inputs!$L$15:$L$24,0)),0)/12)</x:f>
        <x:v>0</x:v>
      </x:c>
      <x:c r="J177" s="180" t="n">
        <x:f>MIN(H177+I177,IF(H177&gt;0,IFERROR(INDEX(Inputs!$H$15:$H$24,MATCH(1,Inputs!$L$15:$L$24,0)),0),0))</x:f>
        <x:v>0</x:v>
      </x:c>
      <x:c r="K177" s="180" t="n">
        <x:f>MAX(0,H177+I177-J177)</x:f>
        <x:v>0</x:v>
      </x:c>
      <x:c r="L177" s="180" t="n">
        <x:f>MIN(K177,MAX(0,$G177-0))</x:f>
        <x:v>0</x:v>
      </x:c>
      <x:c r="M177" s="180" t="n">
        <x:f>MAX(0,K177-L177)</x:f>
        <x:v>0</x:v>
      </x:c>
      <x:c r="N177" s="180" t="n">
        <x:f>S176</x:f>
        <x:v>0</x:v>
      </x:c>
      <x:c r="O177" s="180" t="n">
        <x:f>IF(N177&lt;=0,0,N177*IFERROR(INDEX(Inputs!$E$15:$E$24,MATCH(2,Inputs!$L$15:$L$24,0)),0)/12)</x:f>
        <x:v>0</x:v>
      </x:c>
      <x:c r="P177" s="180" t="n">
        <x:f>MIN(N177+O177,IF(N177&gt;0,IFERROR(INDEX(Inputs!$H$15:$H$24,MATCH(2,Inputs!$L$15:$L$24,0)),0),0))</x:f>
        <x:v>0</x:v>
      </x:c>
      <x:c r="Q177" s="180" t="n">
        <x:f>MAX(0,N177+O177-P177)</x:f>
        <x:v>0</x:v>
      </x:c>
      <x:c r="R177" s="180" t="n">
        <x:f>MIN(Q177,MAX(0,$G177-SUM(K177)))</x:f>
        <x:v>0</x:v>
      </x:c>
      <x:c r="S177" s="180" t="n">
        <x:f>MAX(0,Q177-R177)</x:f>
        <x:v>0</x:v>
      </x:c>
      <x:c r="T177" s="180" t="n">
        <x:f>Y176</x:f>
        <x:v>0</x:v>
      </x:c>
      <x:c r="U177" s="180" t="n">
        <x:f>IF(T177&lt;=0,0,T177*IFERROR(INDEX(Inputs!$E$15:$E$24,MATCH(3,Inputs!$L$15:$L$24,0)),0)/12)</x:f>
        <x:v>0</x:v>
      </x:c>
      <x:c r="V177" s="180" t="n">
        <x:f>MIN(T177+U177,IF(T177&gt;0,IFERROR(INDEX(Inputs!$H$15:$H$24,MATCH(3,Inputs!$L$15:$L$24,0)),0),0))</x:f>
        <x:v>0</x:v>
      </x:c>
      <x:c r="W177" s="180" t="n">
        <x:f>MAX(0,T177+U177-V177)</x:f>
        <x:v>0</x:v>
      </x:c>
      <x:c r="X177" s="180" t="n">
        <x:f>MIN(W177,MAX(0,$G177-SUM(K177,Q177)))</x:f>
        <x:v>0</x:v>
      </x:c>
      <x:c r="Y177" s="180" t="n">
        <x:f>MAX(0,W177-X177)</x:f>
        <x:v>0</x:v>
      </x:c>
      <x:c r="Z177" s="180" t="n">
        <x:f>AE176</x:f>
        <x:v>0</x:v>
      </x:c>
      <x:c r="AA177" s="180" t="n">
        <x:f>IF(Z177&lt;=0,0,Z177*IFERROR(INDEX(Inputs!$E$15:$E$24,MATCH(4,Inputs!$L$15:$L$24,0)),0)/12)</x:f>
        <x:v>0</x:v>
      </x:c>
      <x:c r="AB177" s="180" t="n">
        <x:f>MIN(Z177+AA177,IF(Z177&gt;0,IFERROR(INDEX(Inputs!$H$15:$H$24,MATCH(4,Inputs!$L$15:$L$24,0)),0),0))</x:f>
        <x:v>0</x:v>
      </x:c>
      <x:c r="AC177" s="180" t="n">
        <x:f>MAX(0,Z177+AA177-AB177)</x:f>
        <x:v>0</x:v>
      </x:c>
      <x:c r="AD177" s="180" t="n">
        <x:f>MIN(AC177,MAX(0,$G177-SUM(K177,Q177,W177)))</x:f>
        <x:v>0</x:v>
      </x:c>
      <x:c r="AE177" s="180" t="n">
        <x:f>MAX(0,AC177-AD177)</x:f>
        <x:v>0</x:v>
      </x:c>
      <x:c r="AF177" s="180" t="n">
        <x:f>AK176</x:f>
        <x:v>0</x:v>
      </x:c>
      <x:c r="AG177" s="180" t="n">
        <x:f>IF(AF177&lt;=0,0,AF177*IFERROR(INDEX(Inputs!$E$15:$E$24,MATCH(5,Inputs!$L$15:$L$24,0)),0)/12)</x:f>
        <x:v>0</x:v>
      </x:c>
      <x:c r="AH177" s="180" t="n">
        <x:f>MIN(AF177+AG177,IF(AF177&gt;0,IFERROR(INDEX(Inputs!$H$15:$H$24,MATCH(5,Inputs!$L$15:$L$24,0)),0),0))</x:f>
        <x:v>0</x:v>
      </x:c>
      <x:c r="AI177" s="180" t="n">
        <x:f>MAX(0,AF177+AG177-AH177)</x:f>
        <x:v>0</x:v>
      </x:c>
      <x:c r="AJ177" s="180" t="n">
        <x:f>MIN(AI177,MAX(0,$G177-SUM(K177,Q177,W177,AC177)))</x:f>
        <x:v>0</x:v>
      </x:c>
      <x:c r="AK177" s="180" t="n">
        <x:f>MAX(0,AI177-AJ177)</x:f>
        <x:v>0</x:v>
      </x:c>
      <x:c r="AL177" s="180" t="n">
        <x:f>AQ176</x:f>
        <x:v>0</x:v>
      </x:c>
      <x:c r="AM177" s="180" t="n">
        <x:f>IF(AL177&lt;=0,0,AL177*IFERROR(INDEX(Inputs!$E$15:$E$24,MATCH(6,Inputs!$L$15:$L$24,0)),0)/12)</x:f>
        <x:v>0</x:v>
      </x:c>
      <x:c r="AN177" s="180" t="n">
        <x:f>MIN(AL177+AM177,IF(AL177&gt;0,IFERROR(INDEX(Inputs!$H$15:$H$24,MATCH(6,Inputs!$L$15:$L$24,0)),0),0))</x:f>
        <x:v>0</x:v>
      </x:c>
      <x:c r="AO177" s="180" t="n">
        <x:f>MAX(0,AL177+AM177-AN177)</x:f>
        <x:v>0</x:v>
      </x:c>
      <x:c r="AP177" s="180" t="n">
        <x:f>MIN(AO177,MAX(0,$G177-SUM(K177,Q177,W177,AC177,AI177)))</x:f>
        <x:v>0</x:v>
      </x:c>
      <x:c r="AQ177" s="180" t="n">
        <x:f>MAX(0,AO177-AP177)</x:f>
        <x:v>0</x:v>
      </x:c>
      <x:c r="AR177" s="180" t="n">
        <x:f>AW176</x:f>
        <x:v>0</x:v>
      </x:c>
      <x:c r="AS177" s="180" t="n">
        <x:f>IF(AR177&lt;=0,0,AR177*IFERROR(INDEX(Inputs!$E$15:$E$24,MATCH(7,Inputs!$L$15:$L$24,0)),0)/12)</x:f>
        <x:v>0</x:v>
      </x:c>
      <x:c r="AT177" s="180" t="n">
        <x:f>MIN(AR177+AS177,IF(AR177&gt;0,IFERROR(INDEX(Inputs!$H$15:$H$24,MATCH(7,Inputs!$L$15:$L$24,0)),0),0))</x:f>
        <x:v>0</x:v>
      </x:c>
      <x:c r="AU177" s="180" t="n">
        <x:f>MAX(0,AR177+AS177-AT177)</x:f>
        <x:v>0</x:v>
      </x:c>
      <x:c r="AV177" s="180" t="n">
        <x:f>MIN(AU177,MAX(0,$G177-SUM(K177,Q177,W177,AC177,AI177,AO177)))</x:f>
        <x:v>0</x:v>
      </x:c>
      <x:c r="AW177" s="180" t="n">
        <x:f>MAX(0,AU177-AV177)</x:f>
        <x:v>0</x:v>
      </x:c>
      <x:c r="AX177" s="180" t="n">
        <x:f>BC176</x:f>
        <x:v>0</x:v>
      </x:c>
      <x:c r="AY177" s="180" t="n">
        <x:f>IF(AX177&lt;=0,0,AX177*IFERROR(INDEX(Inputs!$E$15:$E$24,MATCH(8,Inputs!$L$15:$L$24,0)),0)/12)</x:f>
        <x:v>0</x:v>
      </x:c>
      <x:c r="AZ177" s="180" t="n">
        <x:f>MIN(AX177+AY177,IF(AX177&gt;0,IFERROR(INDEX(Inputs!$H$15:$H$24,MATCH(8,Inputs!$L$15:$L$24,0)),0),0))</x:f>
        <x:v>0</x:v>
      </x:c>
      <x:c r="BA177" s="180" t="n">
        <x:f>MAX(0,AX177+AY177-AZ177)</x:f>
        <x:v>0</x:v>
      </x:c>
      <x:c r="BB177" s="180" t="n">
        <x:f>MIN(BA177,MAX(0,$G177-SUM(K177,Q177,W177,AC177,AI177,AO177,AU177)))</x:f>
        <x:v>0</x:v>
      </x:c>
      <x:c r="BC177" s="180" t="n">
        <x:f>MAX(0,BA177-BB177)</x:f>
        <x:v>0</x:v>
      </x:c>
      <x:c r="BD177" s="180" t="n">
        <x:f>BI176</x:f>
        <x:v>0</x:v>
      </x:c>
      <x:c r="BE177" s="180" t="n">
        <x:f>IF(BD177&lt;=0,0,BD177*IFERROR(INDEX(Inputs!$E$15:$E$24,MATCH(9,Inputs!$L$15:$L$24,0)),0)/12)</x:f>
        <x:v>0</x:v>
      </x:c>
      <x:c r="BF177" s="180" t="n">
        <x:f>MIN(BD177+BE177,IF(BD177&gt;0,IFERROR(INDEX(Inputs!$H$15:$H$24,MATCH(9,Inputs!$L$15:$L$24,0)),0),0))</x:f>
        <x:v>0</x:v>
      </x:c>
      <x:c r="BG177" s="180" t="n">
        <x:f>MAX(0,BD177+BE177-BF177)</x:f>
        <x:v>0</x:v>
      </x:c>
      <x:c r="BH177" s="180" t="n">
        <x:f>MIN(BG177,MAX(0,$G177-SUM(K177,Q177,W177,AC177,AI177,AO177,AU177,BA177)))</x:f>
        <x:v>0</x:v>
      </x:c>
      <x:c r="BI177" s="180" t="n">
        <x:f>MAX(0,BG177-BH177)</x:f>
        <x:v>0</x:v>
      </x:c>
      <x:c r="BJ177" s="180" t="n">
        <x:f>BO176</x:f>
        <x:v>0</x:v>
      </x:c>
      <x:c r="BK177" s="180" t="n">
        <x:f>IF(BJ177&lt;=0,0,BJ177*IFERROR(INDEX(Inputs!$E$15:$E$24,MATCH(10,Inputs!$L$15:$L$24,0)),0)/12)</x:f>
        <x:v>0</x:v>
      </x:c>
      <x:c r="BL177" s="180" t="n">
        <x:f>MIN(BJ177+BK177,IF(BJ177&gt;0,IFERROR(INDEX(Inputs!$H$15:$H$24,MATCH(10,Inputs!$L$15:$L$24,0)),0),0))</x:f>
        <x:v>0</x:v>
      </x:c>
      <x:c r="BM177" s="180" t="n">
        <x:f>MAX(0,BJ177+BK177-BL177)</x:f>
        <x:v>0</x:v>
      </x:c>
      <x:c r="BN177" s="180" t="n">
        <x:f>MIN(BM177,MAX(0,$G177-SUM(K177,Q177,W177,AC177,AI177,AO177,AU177,BA177,BG177)))</x:f>
        <x:v>0</x:v>
      </x:c>
      <x:c r="BO177" s="192" t="n">
        <x:f>MAX(0,BM177-BN177)</x:f>
        <x:v>0</x:v>
      </x:c>
    </x:row>
    <x:row r="178">
      <x:c r="A178" s="191" t="n">
        <x:f>171</x:f>
        <x:v>171</x:v>
      </x:c>
      <x:c r="B178" s="178" t="n">
        <x:f>EDATE(Inputs!$B$4,A178-1)</x:f>
        <x:v>51394</x:v>
      </x:c>
      <x:c r="C178" s="182" t="n">
        <x:f>SUM(H178,N178,T178,Z178,AF178,AL178,AR178,AX178,BD178,BJ178)</x:f>
        <x:v>0</x:v>
      </x:c>
      <x:c r="D178" s="182" t="n">
        <x:f>SUM(I178,O178,U178,AA178,AG178,AM178,AS178,AY178,BE178,BK178)</x:f>
        <x:v>0</x:v>
      </x:c>
      <x:c r="E178" s="182" t="n">
        <x:f>SUM(J178,P178,V178,AB178,AH178,AN178,AT178,AZ178,BF178,BL178)+SUM(L178,R178,X178,AD178,AJ178,AP178,AV178,BB178,BH178,BN178)</x:f>
        <x:v>0</x:v>
      </x:c>
      <x:c r="F178" s="182" t="n">
        <x:f>SUM(M178,S178,Y178,AE178,AK178,AQ178,AW178,BC178,BI178,BO178)</x:f>
        <x:v>0</x:v>
      </x:c>
      <x:c r="G178" s="182" t="n">
        <x:f>MAX(0,Inputs!$B$12-SUM(J178,P178,V178,AB178,AH178,AN178,AT178,AZ178,BF178,BL178))</x:f>
        <x:v>1150</x:v>
      </x:c>
      <x:c r="H178" s="180" t="n">
        <x:f>M177</x:f>
        <x:v>0</x:v>
      </x:c>
      <x:c r="I178" s="180" t="n">
        <x:f>IF(H178&lt;=0,0,H178*IFERROR(INDEX(Inputs!$E$15:$E$24,MATCH(1,Inputs!$L$15:$L$24,0)),0)/12)</x:f>
        <x:v>0</x:v>
      </x:c>
      <x:c r="J178" s="180" t="n">
        <x:f>MIN(H178+I178,IF(H178&gt;0,IFERROR(INDEX(Inputs!$H$15:$H$24,MATCH(1,Inputs!$L$15:$L$24,0)),0),0))</x:f>
        <x:v>0</x:v>
      </x:c>
      <x:c r="K178" s="180" t="n">
        <x:f>MAX(0,H178+I178-J178)</x:f>
        <x:v>0</x:v>
      </x:c>
      <x:c r="L178" s="180" t="n">
        <x:f>MIN(K178,MAX(0,$G178-0))</x:f>
        <x:v>0</x:v>
      </x:c>
      <x:c r="M178" s="180" t="n">
        <x:f>MAX(0,K178-L178)</x:f>
        <x:v>0</x:v>
      </x:c>
      <x:c r="N178" s="180" t="n">
        <x:f>S177</x:f>
        <x:v>0</x:v>
      </x:c>
      <x:c r="O178" s="180" t="n">
        <x:f>IF(N178&lt;=0,0,N178*IFERROR(INDEX(Inputs!$E$15:$E$24,MATCH(2,Inputs!$L$15:$L$24,0)),0)/12)</x:f>
        <x:v>0</x:v>
      </x:c>
      <x:c r="P178" s="180" t="n">
        <x:f>MIN(N178+O178,IF(N178&gt;0,IFERROR(INDEX(Inputs!$H$15:$H$24,MATCH(2,Inputs!$L$15:$L$24,0)),0),0))</x:f>
        <x:v>0</x:v>
      </x:c>
      <x:c r="Q178" s="180" t="n">
        <x:f>MAX(0,N178+O178-P178)</x:f>
        <x:v>0</x:v>
      </x:c>
      <x:c r="R178" s="180" t="n">
        <x:f>MIN(Q178,MAX(0,$G178-SUM(K178)))</x:f>
        <x:v>0</x:v>
      </x:c>
      <x:c r="S178" s="180" t="n">
        <x:f>MAX(0,Q178-R178)</x:f>
        <x:v>0</x:v>
      </x:c>
      <x:c r="T178" s="180" t="n">
        <x:f>Y177</x:f>
        <x:v>0</x:v>
      </x:c>
      <x:c r="U178" s="180" t="n">
        <x:f>IF(T178&lt;=0,0,T178*IFERROR(INDEX(Inputs!$E$15:$E$24,MATCH(3,Inputs!$L$15:$L$24,0)),0)/12)</x:f>
        <x:v>0</x:v>
      </x:c>
      <x:c r="V178" s="180" t="n">
        <x:f>MIN(T178+U178,IF(T178&gt;0,IFERROR(INDEX(Inputs!$H$15:$H$24,MATCH(3,Inputs!$L$15:$L$24,0)),0),0))</x:f>
        <x:v>0</x:v>
      </x:c>
      <x:c r="W178" s="180" t="n">
        <x:f>MAX(0,T178+U178-V178)</x:f>
        <x:v>0</x:v>
      </x:c>
      <x:c r="X178" s="180" t="n">
        <x:f>MIN(W178,MAX(0,$G178-SUM(K178,Q178)))</x:f>
        <x:v>0</x:v>
      </x:c>
      <x:c r="Y178" s="180" t="n">
        <x:f>MAX(0,W178-X178)</x:f>
        <x:v>0</x:v>
      </x:c>
      <x:c r="Z178" s="180" t="n">
        <x:f>AE177</x:f>
        <x:v>0</x:v>
      </x:c>
      <x:c r="AA178" s="180" t="n">
        <x:f>IF(Z178&lt;=0,0,Z178*IFERROR(INDEX(Inputs!$E$15:$E$24,MATCH(4,Inputs!$L$15:$L$24,0)),0)/12)</x:f>
        <x:v>0</x:v>
      </x:c>
      <x:c r="AB178" s="180" t="n">
        <x:f>MIN(Z178+AA178,IF(Z178&gt;0,IFERROR(INDEX(Inputs!$H$15:$H$24,MATCH(4,Inputs!$L$15:$L$24,0)),0),0))</x:f>
        <x:v>0</x:v>
      </x:c>
      <x:c r="AC178" s="180" t="n">
        <x:f>MAX(0,Z178+AA178-AB178)</x:f>
        <x:v>0</x:v>
      </x:c>
      <x:c r="AD178" s="180" t="n">
        <x:f>MIN(AC178,MAX(0,$G178-SUM(K178,Q178,W178)))</x:f>
        <x:v>0</x:v>
      </x:c>
      <x:c r="AE178" s="180" t="n">
        <x:f>MAX(0,AC178-AD178)</x:f>
        <x:v>0</x:v>
      </x:c>
      <x:c r="AF178" s="180" t="n">
        <x:f>AK177</x:f>
        <x:v>0</x:v>
      </x:c>
      <x:c r="AG178" s="180" t="n">
        <x:f>IF(AF178&lt;=0,0,AF178*IFERROR(INDEX(Inputs!$E$15:$E$24,MATCH(5,Inputs!$L$15:$L$24,0)),0)/12)</x:f>
        <x:v>0</x:v>
      </x:c>
      <x:c r="AH178" s="180" t="n">
        <x:f>MIN(AF178+AG178,IF(AF178&gt;0,IFERROR(INDEX(Inputs!$H$15:$H$24,MATCH(5,Inputs!$L$15:$L$24,0)),0),0))</x:f>
        <x:v>0</x:v>
      </x:c>
      <x:c r="AI178" s="180" t="n">
        <x:f>MAX(0,AF178+AG178-AH178)</x:f>
        <x:v>0</x:v>
      </x:c>
      <x:c r="AJ178" s="180" t="n">
        <x:f>MIN(AI178,MAX(0,$G178-SUM(K178,Q178,W178,AC178)))</x:f>
        <x:v>0</x:v>
      </x:c>
      <x:c r="AK178" s="180" t="n">
        <x:f>MAX(0,AI178-AJ178)</x:f>
        <x:v>0</x:v>
      </x:c>
      <x:c r="AL178" s="180" t="n">
        <x:f>AQ177</x:f>
        <x:v>0</x:v>
      </x:c>
      <x:c r="AM178" s="180" t="n">
        <x:f>IF(AL178&lt;=0,0,AL178*IFERROR(INDEX(Inputs!$E$15:$E$24,MATCH(6,Inputs!$L$15:$L$24,0)),0)/12)</x:f>
        <x:v>0</x:v>
      </x:c>
      <x:c r="AN178" s="180" t="n">
        <x:f>MIN(AL178+AM178,IF(AL178&gt;0,IFERROR(INDEX(Inputs!$H$15:$H$24,MATCH(6,Inputs!$L$15:$L$24,0)),0),0))</x:f>
        <x:v>0</x:v>
      </x:c>
      <x:c r="AO178" s="180" t="n">
        <x:f>MAX(0,AL178+AM178-AN178)</x:f>
        <x:v>0</x:v>
      </x:c>
      <x:c r="AP178" s="180" t="n">
        <x:f>MIN(AO178,MAX(0,$G178-SUM(K178,Q178,W178,AC178,AI178)))</x:f>
        <x:v>0</x:v>
      </x:c>
      <x:c r="AQ178" s="180" t="n">
        <x:f>MAX(0,AO178-AP178)</x:f>
        <x:v>0</x:v>
      </x:c>
      <x:c r="AR178" s="180" t="n">
        <x:f>AW177</x:f>
        <x:v>0</x:v>
      </x:c>
      <x:c r="AS178" s="180" t="n">
        <x:f>IF(AR178&lt;=0,0,AR178*IFERROR(INDEX(Inputs!$E$15:$E$24,MATCH(7,Inputs!$L$15:$L$24,0)),0)/12)</x:f>
        <x:v>0</x:v>
      </x:c>
      <x:c r="AT178" s="180" t="n">
        <x:f>MIN(AR178+AS178,IF(AR178&gt;0,IFERROR(INDEX(Inputs!$H$15:$H$24,MATCH(7,Inputs!$L$15:$L$24,0)),0),0))</x:f>
        <x:v>0</x:v>
      </x:c>
      <x:c r="AU178" s="180" t="n">
        <x:f>MAX(0,AR178+AS178-AT178)</x:f>
        <x:v>0</x:v>
      </x:c>
      <x:c r="AV178" s="180" t="n">
        <x:f>MIN(AU178,MAX(0,$G178-SUM(K178,Q178,W178,AC178,AI178,AO178)))</x:f>
        <x:v>0</x:v>
      </x:c>
      <x:c r="AW178" s="180" t="n">
        <x:f>MAX(0,AU178-AV178)</x:f>
        <x:v>0</x:v>
      </x:c>
      <x:c r="AX178" s="180" t="n">
        <x:f>BC177</x:f>
        <x:v>0</x:v>
      </x:c>
      <x:c r="AY178" s="180" t="n">
        <x:f>IF(AX178&lt;=0,0,AX178*IFERROR(INDEX(Inputs!$E$15:$E$24,MATCH(8,Inputs!$L$15:$L$24,0)),0)/12)</x:f>
        <x:v>0</x:v>
      </x:c>
      <x:c r="AZ178" s="180" t="n">
        <x:f>MIN(AX178+AY178,IF(AX178&gt;0,IFERROR(INDEX(Inputs!$H$15:$H$24,MATCH(8,Inputs!$L$15:$L$24,0)),0),0))</x:f>
        <x:v>0</x:v>
      </x:c>
      <x:c r="BA178" s="180" t="n">
        <x:f>MAX(0,AX178+AY178-AZ178)</x:f>
        <x:v>0</x:v>
      </x:c>
      <x:c r="BB178" s="180" t="n">
        <x:f>MIN(BA178,MAX(0,$G178-SUM(K178,Q178,W178,AC178,AI178,AO178,AU178)))</x:f>
        <x:v>0</x:v>
      </x:c>
      <x:c r="BC178" s="180" t="n">
        <x:f>MAX(0,BA178-BB178)</x:f>
        <x:v>0</x:v>
      </x:c>
      <x:c r="BD178" s="180" t="n">
        <x:f>BI177</x:f>
        <x:v>0</x:v>
      </x:c>
      <x:c r="BE178" s="180" t="n">
        <x:f>IF(BD178&lt;=0,0,BD178*IFERROR(INDEX(Inputs!$E$15:$E$24,MATCH(9,Inputs!$L$15:$L$24,0)),0)/12)</x:f>
        <x:v>0</x:v>
      </x:c>
      <x:c r="BF178" s="180" t="n">
        <x:f>MIN(BD178+BE178,IF(BD178&gt;0,IFERROR(INDEX(Inputs!$H$15:$H$24,MATCH(9,Inputs!$L$15:$L$24,0)),0),0))</x:f>
        <x:v>0</x:v>
      </x:c>
      <x:c r="BG178" s="180" t="n">
        <x:f>MAX(0,BD178+BE178-BF178)</x:f>
        <x:v>0</x:v>
      </x:c>
      <x:c r="BH178" s="180" t="n">
        <x:f>MIN(BG178,MAX(0,$G178-SUM(K178,Q178,W178,AC178,AI178,AO178,AU178,BA178)))</x:f>
        <x:v>0</x:v>
      </x:c>
      <x:c r="BI178" s="180" t="n">
        <x:f>MAX(0,BG178-BH178)</x:f>
        <x:v>0</x:v>
      </x:c>
      <x:c r="BJ178" s="180" t="n">
        <x:f>BO177</x:f>
        <x:v>0</x:v>
      </x:c>
      <x:c r="BK178" s="180" t="n">
        <x:f>IF(BJ178&lt;=0,0,BJ178*IFERROR(INDEX(Inputs!$E$15:$E$24,MATCH(10,Inputs!$L$15:$L$24,0)),0)/12)</x:f>
        <x:v>0</x:v>
      </x:c>
      <x:c r="BL178" s="180" t="n">
        <x:f>MIN(BJ178+BK178,IF(BJ178&gt;0,IFERROR(INDEX(Inputs!$H$15:$H$24,MATCH(10,Inputs!$L$15:$L$24,0)),0),0))</x:f>
        <x:v>0</x:v>
      </x:c>
      <x:c r="BM178" s="180" t="n">
        <x:f>MAX(0,BJ178+BK178-BL178)</x:f>
        <x:v>0</x:v>
      </x:c>
      <x:c r="BN178" s="180" t="n">
        <x:f>MIN(BM178,MAX(0,$G178-SUM(K178,Q178,W178,AC178,AI178,AO178,AU178,BA178,BG178)))</x:f>
        <x:v>0</x:v>
      </x:c>
      <x:c r="BO178" s="192" t="n">
        <x:f>MAX(0,BM178-BN178)</x:f>
        <x:v>0</x:v>
      </x:c>
    </x:row>
    <x:row r="179">
      <x:c r="A179" s="191" t="n">
        <x:f>172</x:f>
        <x:v>172</x:v>
      </x:c>
      <x:c r="B179" s="178" t="n">
        <x:f>EDATE(Inputs!$B$4,A179-1)</x:f>
        <x:v>51424</x:v>
      </x:c>
      <x:c r="C179" s="182" t="n">
        <x:f>SUM(H179,N179,T179,Z179,AF179,AL179,AR179,AX179,BD179,BJ179)</x:f>
        <x:v>0</x:v>
      </x:c>
      <x:c r="D179" s="182" t="n">
        <x:f>SUM(I179,O179,U179,AA179,AG179,AM179,AS179,AY179,BE179,BK179)</x:f>
        <x:v>0</x:v>
      </x:c>
      <x:c r="E179" s="182" t="n">
        <x:f>SUM(J179,P179,V179,AB179,AH179,AN179,AT179,AZ179,BF179,BL179)+SUM(L179,R179,X179,AD179,AJ179,AP179,AV179,BB179,BH179,BN179)</x:f>
        <x:v>0</x:v>
      </x:c>
      <x:c r="F179" s="182" t="n">
        <x:f>SUM(M179,S179,Y179,AE179,AK179,AQ179,AW179,BC179,BI179,BO179)</x:f>
        <x:v>0</x:v>
      </x:c>
      <x:c r="G179" s="182" t="n">
        <x:f>MAX(0,Inputs!$B$12-SUM(J179,P179,V179,AB179,AH179,AN179,AT179,AZ179,BF179,BL179))</x:f>
        <x:v>1150</x:v>
      </x:c>
      <x:c r="H179" s="180" t="n">
        <x:f>M178</x:f>
        <x:v>0</x:v>
      </x:c>
      <x:c r="I179" s="180" t="n">
        <x:f>IF(H179&lt;=0,0,H179*IFERROR(INDEX(Inputs!$E$15:$E$24,MATCH(1,Inputs!$L$15:$L$24,0)),0)/12)</x:f>
        <x:v>0</x:v>
      </x:c>
      <x:c r="J179" s="180" t="n">
        <x:f>MIN(H179+I179,IF(H179&gt;0,IFERROR(INDEX(Inputs!$H$15:$H$24,MATCH(1,Inputs!$L$15:$L$24,0)),0),0))</x:f>
        <x:v>0</x:v>
      </x:c>
      <x:c r="K179" s="180" t="n">
        <x:f>MAX(0,H179+I179-J179)</x:f>
        <x:v>0</x:v>
      </x:c>
      <x:c r="L179" s="180" t="n">
        <x:f>MIN(K179,MAX(0,$G179-0))</x:f>
        <x:v>0</x:v>
      </x:c>
      <x:c r="M179" s="180" t="n">
        <x:f>MAX(0,K179-L179)</x:f>
        <x:v>0</x:v>
      </x:c>
      <x:c r="N179" s="180" t="n">
        <x:f>S178</x:f>
        <x:v>0</x:v>
      </x:c>
      <x:c r="O179" s="180" t="n">
        <x:f>IF(N179&lt;=0,0,N179*IFERROR(INDEX(Inputs!$E$15:$E$24,MATCH(2,Inputs!$L$15:$L$24,0)),0)/12)</x:f>
        <x:v>0</x:v>
      </x:c>
      <x:c r="P179" s="180" t="n">
        <x:f>MIN(N179+O179,IF(N179&gt;0,IFERROR(INDEX(Inputs!$H$15:$H$24,MATCH(2,Inputs!$L$15:$L$24,0)),0),0))</x:f>
        <x:v>0</x:v>
      </x:c>
      <x:c r="Q179" s="180" t="n">
        <x:f>MAX(0,N179+O179-P179)</x:f>
        <x:v>0</x:v>
      </x:c>
      <x:c r="R179" s="180" t="n">
        <x:f>MIN(Q179,MAX(0,$G179-SUM(K179)))</x:f>
        <x:v>0</x:v>
      </x:c>
      <x:c r="S179" s="180" t="n">
        <x:f>MAX(0,Q179-R179)</x:f>
        <x:v>0</x:v>
      </x:c>
      <x:c r="T179" s="180" t="n">
        <x:f>Y178</x:f>
        <x:v>0</x:v>
      </x:c>
      <x:c r="U179" s="180" t="n">
        <x:f>IF(T179&lt;=0,0,T179*IFERROR(INDEX(Inputs!$E$15:$E$24,MATCH(3,Inputs!$L$15:$L$24,0)),0)/12)</x:f>
        <x:v>0</x:v>
      </x:c>
      <x:c r="V179" s="180" t="n">
        <x:f>MIN(T179+U179,IF(T179&gt;0,IFERROR(INDEX(Inputs!$H$15:$H$24,MATCH(3,Inputs!$L$15:$L$24,0)),0),0))</x:f>
        <x:v>0</x:v>
      </x:c>
      <x:c r="W179" s="180" t="n">
        <x:f>MAX(0,T179+U179-V179)</x:f>
        <x:v>0</x:v>
      </x:c>
      <x:c r="X179" s="180" t="n">
        <x:f>MIN(W179,MAX(0,$G179-SUM(K179,Q179)))</x:f>
        <x:v>0</x:v>
      </x:c>
      <x:c r="Y179" s="180" t="n">
        <x:f>MAX(0,W179-X179)</x:f>
        <x:v>0</x:v>
      </x:c>
      <x:c r="Z179" s="180" t="n">
        <x:f>AE178</x:f>
        <x:v>0</x:v>
      </x:c>
      <x:c r="AA179" s="180" t="n">
        <x:f>IF(Z179&lt;=0,0,Z179*IFERROR(INDEX(Inputs!$E$15:$E$24,MATCH(4,Inputs!$L$15:$L$24,0)),0)/12)</x:f>
        <x:v>0</x:v>
      </x:c>
      <x:c r="AB179" s="180" t="n">
        <x:f>MIN(Z179+AA179,IF(Z179&gt;0,IFERROR(INDEX(Inputs!$H$15:$H$24,MATCH(4,Inputs!$L$15:$L$24,0)),0),0))</x:f>
        <x:v>0</x:v>
      </x:c>
      <x:c r="AC179" s="180" t="n">
        <x:f>MAX(0,Z179+AA179-AB179)</x:f>
        <x:v>0</x:v>
      </x:c>
      <x:c r="AD179" s="180" t="n">
        <x:f>MIN(AC179,MAX(0,$G179-SUM(K179,Q179,W179)))</x:f>
        <x:v>0</x:v>
      </x:c>
      <x:c r="AE179" s="180" t="n">
        <x:f>MAX(0,AC179-AD179)</x:f>
        <x:v>0</x:v>
      </x:c>
      <x:c r="AF179" s="180" t="n">
        <x:f>AK178</x:f>
        <x:v>0</x:v>
      </x:c>
      <x:c r="AG179" s="180" t="n">
        <x:f>IF(AF179&lt;=0,0,AF179*IFERROR(INDEX(Inputs!$E$15:$E$24,MATCH(5,Inputs!$L$15:$L$24,0)),0)/12)</x:f>
        <x:v>0</x:v>
      </x:c>
      <x:c r="AH179" s="180" t="n">
        <x:f>MIN(AF179+AG179,IF(AF179&gt;0,IFERROR(INDEX(Inputs!$H$15:$H$24,MATCH(5,Inputs!$L$15:$L$24,0)),0),0))</x:f>
        <x:v>0</x:v>
      </x:c>
      <x:c r="AI179" s="180" t="n">
        <x:f>MAX(0,AF179+AG179-AH179)</x:f>
        <x:v>0</x:v>
      </x:c>
      <x:c r="AJ179" s="180" t="n">
        <x:f>MIN(AI179,MAX(0,$G179-SUM(K179,Q179,W179,AC179)))</x:f>
        <x:v>0</x:v>
      </x:c>
      <x:c r="AK179" s="180" t="n">
        <x:f>MAX(0,AI179-AJ179)</x:f>
        <x:v>0</x:v>
      </x:c>
      <x:c r="AL179" s="180" t="n">
        <x:f>AQ178</x:f>
        <x:v>0</x:v>
      </x:c>
      <x:c r="AM179" s="180" t="n">
        <x:f>IF(AL179&lt;=0,0,AL179*IFERROR(INDEX(Inputs!$E$15:$E$24,MATCH(6,Inputs!$L$15:$L$24,0)),0)/12)</x:f>
        <x:v>0</x:v>
      </x:c>
      <x:c r="AN179" s="180" t="n">
        <x:f>MIN(AL179+AM179,IF(AL179&gt;0,IFERROR(INDEX(Inputs!$H$15:$H$24,MATCH(6,Inputs!$L$15:$L$24,0)),0),0))</x:f>
        <x:v>0</x:v>
      </x:c>
      <x:c r="AO179" s="180" t="n">
        <x:f>MAX(0,AL179+AM179-AN179)</x:f>
        <x:v>0</x:v>
      </x:c>
      <x:c r="AP179" s="180" t="n">
        <x:f>MIN(AO179,MAX(0,$G179-SUM(K179,Q179,W179,AC179,AI179)))</x:f>
        <x:v>0</x:v>
      </x:c>
      <x:c r="AQ179" s="180" t="n">
        <x:f>MAX(0,AO179-AP179)</x:f>
        <x:v>0</x:v>
      </x:c>
      <x:c r="AR179" s="180" t="n">
        <x:f>AW178</x:f>
        <x:v>0</x:v>
      </x:c>
      <x:c r="AS179" s="180" t="n">
        <x:f>IF(AR179&lt;=0,0,AR179*IFERROR(INDEX(Inputs!$E$15:$E$24,MATCH(7,Inputs!$L$15:$L$24,0)),0)/12)</x:f>
        <x:v>0</x:v>
      </x:c>
      <x:c r="AT179" s="180" t="n">
        <x:f>MIN(AR179+AS179,IF(AR179&gt;0,IFERROR(INDEX(Inputs!$H$15:$H$24,MATCH(7,Inputs!$L$15:$L$24,0)),0),0))</x:f>
        <x:v>0</x:v>
      </x:c>
      <x:c r="AU179" s="180" t="n">
        <x:f>MAX(0,AR179+AS179-AT179)</x:f>
        <x:v>0</x:v>
      </x:c>
      <x:c r="AV179" s="180" t="n">
        <x:f>MIN(AU179,MAX(0,$G179-SUM(K179,Q179,W179,AC179,AI179,AO179)))</x:f>
        <x:v>0</x:v>
      </x:c>
      <x:c r="AW179" s="180" t="n">
        <x:f>MAX(0,AU179-AV179)</x:f>
        <x:v>0</x:v>
      </x:c>
      <x:c r="AX179" s="180" t="n">
        <x:f>BC178</x:f>
        <x:v>0</x:v>
      </x:c>
      <x:c r="AY179" s="180" t="n">
        <x:f>IF(AX179&lt;=0,0,AX179*IFERROR(INDEX(Inputs!$E$15:$E$24,MATCH(8,Inputs!$L$15:$L$24,0)),0)/12)</x:f>
        <x:v>0</x:v>
      </x:c>
      <x:c r="AZ179" s="180" t="n">
        <x:f>MIN(AX179+AY179,IF(AX179&gt;0,IFERROR(INDEX(Inputs!$H$15:$H$24,MATCH(8,Inputs!$L$15:$L$24,0)),0),0))</x:f>
        <x:v>0</x:v>
      </x:c>
      <x:c r="BA179" s="180" t="n">
        <x:f>MAX(0,AX179+AY179-AZ179)</x:f>
        <x:v>0</x:v>
      </x:c>
      <x:c r="BB179" s="180" t="n">
        <x:f>MIN(BA179,MAX(0,$G179-SUM(K179,Q179,W179,AC179,AI179,AO179,AU179)))</x:f>
        <x:v>0</x:v>
      </x:c>
      <x:c r="BC179" s="180" t="n">
        <x:f>MAX(0,BA179-BB179)</x:f>
        <x:v>0</x:v>
      </x:c>
      <x:c r="BD179" s="180" t="n">
        <x:f>BI178</x:f>
        <x:v>0</x:v>
      </x:c>
      <x:c r="BE179" s="180" t="n">
        <x:f>IF(BD179&lt;=0,0,BD179*IFERROR(INDEX(Inputs!$E$15:$E$24,MATCH(9,Inputs!$L$15:$L$24,0)),0)/12)</x:f>
        <x:v>0</x:v>
      </x:c>
      <x:c r="BF179" s="180" t="n">
        <x:f>MIN(BD179+BE179,IF(BD179&gt;0,IFERROR(INDEX(Inputs!$H$15:$H$24,MATCH(9,Inputs!$L$15:$L$24,0)),0),0))</x:f>
        <x:v>0</x:v>
      </x:c>
      <x:c r="BG179" s="180" t="n">
        <x:f>MAX(0,BD179+BE179-BF179)</x:f>
        <x:v>0</x:v>
      </x:c>
      <x:c r="BH179" s="180" t="n">
        <x:f>MIN(BG179,MAX(0,$G179-SUM(K179,Q179,W179,AC179,AI179,AO179,AU179,BA179)))</x:f>
        <x:v>0</x:v>
      </x:c>
      <x:c r="BI179" s="180" t="n">
        <x:f>MAX(0,BG179-BH179)</x:f>
        <x:v>0</x:v>
      </x:c>
      <x:c r="BJ179" s="180" t="n">
        <x:f>BO178</x:f>
        <x:v>0</x:v>
      </x:c>
      <x:c r="BK179" s="180" t="n">
        <x:f>IF(BJ179&lt;=0,0,BJ179*IFERROR(INDEX(Inputs!$E$15:$E$24,MATCH(10,Inputs!$L$15:$L$24,0)),0)/12)</x:f>
        <x:v>0</x:v>
      </x:c>
      <x:c r="BL179" s="180" t="n">
        <x:f>MIN(BJ179+BK179,IF(BJ179&gt;0,IFERROR(INDEX(Inputs!$H$15:$H$24,MATCH(10,Inputs!$L$15:$L$24,0)),0),0))</x:f>
        <x:v>0</x:v>
      </x:c>
      <x:c r="BM179" s="180" t="n">
        <x:f>MAX(0,BJ179+BK179-BL179)</x:f>
        <x:v>0</x:v>
      </x:c>
      <x:c r="BN179" s="180" t="n">
        <x:f>MIN(BM179,MAX(0,$G179-SUM(K179,Q179,W179,AC179,AI179,AO179,AU179,BA179,BG179)))</x:f>
        <x:v>0</x:v>
      </x:c>
      <x:c r="BO179" s="192" t="n">
        <x:f>MAX(0,BM179-BN179)</x:f>
        <x:v>0</x:v>
      </x:c>
    </x:row>
    <x:row r="180">
      <x:c r="A180" s="191" t="n">
        <x:f>173</x:f>
        <x:v>173</x:v>
      </x:c>
      <x:c r="B180" s="178" t="n">
        <x:f>EDATE(Inputs!$B$4,A180-1)</x:f>
        <x:v>51455</x:v>
      </x:c>
      <x:c r="C180" s="182" t="n">
        <x:f>SUM(H180,N180,T180,Z180,AF180,AL180,AR180,AX180,BD180,BJ180)</x:f>
        <x:v>0</x:v>
      </x:c>
      <x:c r="D180" s="182" t="n">
        <x:f>SUM(I180,O180,U180,AA180,AG180,AM180,AS180,AY180,BE180,BK180)</x:f>
        <x:v>0</x:v>
      </x:c>
      <x:c r="E180" s="182" t="n">
        <x:f>SUM(J180,P180,V180,AB180,AH180,AN180,AT180,AZ180,BF180,BL180)+SUM(L180,R180,X180,AD180,AJ180,AP180,AV180,BB180,BH180,BN180)</x:f>
        <x:v>0</x:v>
      </x:c>
      <x:c r="F180" s="182" t="n">
        <x:f>SUM(M180,S180,Y180,AE180,AK180,AQ180,AW180,BC180,BI180,BO180)</x:f>
        <x:v>0</x:v>
      </x:c>
      <x:c r="G180" s="182" t="n">
        <x:f>MAX(0,Inputs!$B$12-SUM(J180,P180,V180,AB180,AH180,AN180,AT180,AZ180,BF180,BL180))</x:f>
        <x:v>1150</x:v>
      </x:c>
      <x:c r="H180" s="180" t="n">
        <x:f>M179</x:f>
        <x:v>0</x:v>
      </x:c>
      <x:c r="I180" s="180" t="n">
        <x:f>IF(H180&lt;=0,0,H180*IFERROR(INDEX(Inputs!$E$15:$E$24,MATCH(1,Inputs!$L$15:$L$24,0)),0)/12)</x:f>
        <x:v>0</x:v>
      </x:c>
      <x:c r="J180" s="180" t="n">
        <x:f>MIN(H180+I180,IF(H180&gt;0,IFERROR(INDEX(Inputs!$H$15:$H$24,MATCH(1,Inputs!$L$15:$L$24,0)),0),0))</x:f>
        <x:v>0</x:v>
      </x:c>
      <x:c r="K180" s="180" t="n">
        <x:f>MAX(0,H180+I180-J180)</x:f>
        <x:v>0</x:v>
      </x:c>
      <x:c r="L180" s="180" t="n">
        <x:f>MIN(K180,MAX(0,$G180-0))</x:f>
        <x:v>0</x:v>
      </x:c>
      <x:c r="M180" s="180" t="n">
        <x:f>MAX(0,K180-L180)</x:f>
        <x:v>0</x:v>
      </x:c>
      <x:c r="N180" s="180" t="n">
        <x:f>S179</x:f>
        <x:v>0</x:v>
      </x:c>
      <x:c r="O180" s="180" t="n">
        <x:f>IF(N180&lt;=0,0,N180*IFERROR(INDEX(Inputs!$E$15:$E$24,MATCH(2,Inputs!$L$15:$L$24,0)),0)/12)</x:f>
        <x:v>0</x:v>
      </x:c>
      <x:c r="P180" s="180" t="n">
        <x:f>MIN(N180+O180,IF(N180&gt;0,IFERROR(INDEX(Inputs!$H$15:$H$24,MATCH(2,Inputs!$L$15:$L$24,0)),0),0))</x:f>
        <x:v>0</x:v>
      </x:c>
      <x:c r="Q180" s="180" t="n">
        <x:f>MAX(0,N180+O180-P180)</x:f>
        <x:v>0</x:v>
      </x:c>
      <x:c r="R180" s="180" t="n">
        <x:f>MIN(Q180,MAX(0,$G180-SUM(K180)))</x:f>
        <x:v>0</x:v>
      </x:c>
      <x:c r="S180" s="180" t="n">
        <x:f>MAX(0,Q180-R180)</x:f>
        <x:v>0</x:v>
      </x:c>
      <x:c r="T180" s="180" t="n">
        <x:f>Y179</x:f>
        <x:v>0</x:v>
      </x:c>
      <x:c r="U180" s="180" t="n">
        <x:f>IF(T180&lt;=0,0,T180*IFERROR(INDEX(Inputs!$E$15:$E$24,MATCH(3,Inputs!$L$15:$L$24,0)),0)/12)</x:f>
        <x:v>0</x:v>
      </x:c>
      <x:c r="V180" s="180" t="n">
        <x:f>MIN(T180+U180,IF(T180&gt;0,IFERROR(INDEX(Inputs!$H$15:$H$24,MATCH(3,Inputs!$L$15:$L$24,0)),0),0))</x:f>
        <x:v>0</x:v>
      </x:c>
      <x:c r="W180" s="180" t="n">
        <x:f>MAX(0,T180+U180-V180)</x:f>
        <x:v>0</x:v>
      </x:c>
      <x:c r="X180" s="180" t="n">
        <x:f>MIN(W180,MAX(0,$G180-SUM(K180,Q180)))</x:f>
        <x:v>0</x:v>
      </x:c>
      <x:c r="Y180" s="180" t="n">
        <x:f>MAX(0,W180-X180)</x:f>
        <x:v>0</x:v>
      </x:c>
      <x:c r="Z180" s="180" t="n">
        <x:f>AE179</x:f>
        <x:v>0</x:v>
      </x:c>
      <x:c r="AA180" s="180" t="n">
        <x:f>IF(Z180&lt;=0,0,Z180*IFERROR(INDEX(Inputs!$E$15:$E$24,MATCH(4,Inputs!$L$15:$L$24,0)),0)/12)</x:f>
        <x:v>0</x:v>
      </x:c>
      <x:c r="AB180" s="180" t="n">
        <x:f>MIN(Z180+AA180,IF(Z180&gt;0,IFERROR(INDEX(Inputs!$H$15:$H$24,MATCH(4,Inputs!$L$15:$L$24,0)),0),0))</x:f>
        <x:v>0</x:v>
      </x:c>
      <x:c r="AC180" s="180" t="n">
        <x:f>MAX(0,Z180+AA180-AB180)</x:f>
        <x:v>0</x:v>
      </x:c>
      <x:c r="AD180" s="180" t="n">
        <x:f>MIN(AC180,MAX(0,$G180-SUM(K180,Q180,W180)))</x:f>
        <x:v>0</x:v>
      </x:c>
      <x:c r="AE180" s="180" t="n">
        <x:f>MAX(0,AC180-AD180)</x:f>
        <x:v>0</x:v>
      </x:c>
      <x:c r="AF180" s="180" t="n">
        <x:f>AK179</x:f>
        <x:v>0</x:v>
      </x:c>
      <x:c r="AG180" s="180" t="n">
        <x:f>IF(AF180&lt;=0,0,AF180*IFERROR(INDEX(Inputs!$E$15:$E$24,MATCH(5,Inputs!$L$15:$L$24,0)),0)/12)</x:f>
        <x:v>0</x:v>
      </x:c>
      <x:c r="AH180" s="180" t="n">
        <x:f>MIN(AF180+AG180,IF(AF180&gt;0,IFERROR(INDEX(Inputs!$H$15:$H$24,MATCH(5,Inputs!$L$15:$L$24,0)),0),0))</x:f>
        <x:v>0</x:v>
      </x:c>
      <x:c r="AI180" s="180" t="n">
        <x:f>MAX(0,AF180+AG180-AH180)</x:f>
        <x:v>0</x:v>
      </x:c>
      <x:c r="AJ180" s="180" t="n">
        <x:f>MIN(AI180,MAX(0,$G180-SUM(K180,Q180,W180,AC180)))</x:f>
        <x:v>0</x:v>
      </x:c>
      <x:c r="AK180" s="180" t="n">
        <x:f>MAX(0,AI180-AJ180)</x:f>
        <x:v>0</x:v>
      </x:c>
      <x:c r="AL180" s="180" t="n">
        <x:f>AQ179</x:f>
        <x:v>0</x:v>
      </x:c>
      <x:c r="AM180" s="180" t="n">
        <x:f>IF(AL180&lt;=0,0,AL180*IFERROR(INDEX(Inputs!$E$15:$E$24,MATCH(6,Inputs!$L$15:$L$24,0)),0)/12)</x:f>
        <x:v>0</x:v>
      </x:c>
      <x:c r="AN180" s="180" t="n">
        <x:f>MIN(AL180+AM180,IF(AL180&gt;0,IFERROR(INDEX(Inputs!$H$15:$H$24,MATCH(6,Inputs!$L$15:$L$24,0)),0),0))</x:f>
        <x:v>0</x:v>
      </x:c>
      <x:c r="AO180" s="180" t="n">
        <x:f>MAX(0,AL180+AM180-AN180)</x:f>
        <x:v>0</x:v>
      </x:c>
      <x:c r="AP180" s="180" t="n">
        <x:f>MIN(AO180,MAX(0,$G180-SUM(K180,Q180,W180,AC180,AI180)))</x:f>
        <x:v>0</x:v>
      </x:c>
      <x:c r="AQ180" s="180" t="n">
        <x:f>MAX(0,AO180-AP180)</x:f>
        <x:v>0</x:v>
      </x:c>
      <x:c r="AR180" s="180" t="n">
        <x:f>AW179</x:f>
        <x:v>0</x:v>
      </x:c>
      <x:c r="AS180" s="180" t="n">
        <x:f>IF(AR180&lt;=0,0,AR180*IFERROR(INDEX(Inputs!$E$15:$E$24,MATCH(7,Inputs!$L$15:$L$24,0)),0)/12)</x:f>
        <x:v>0</x:v>
      </x:c>
      <x:c r="AT180" s="180" t="n">
        <x:f>MIN(AR180+AS180,IF(AR180&gt;0,IFERROR(INDEX(Inputs!$H$15:$H$24,MATCH(7,Inputs!$L$15:$L$24,0)),0),0))</x:f>
        <x:v>0</x:v>
      </x:c>
      <x:c r="AU180" s="180" t="n">
        <x:f>MAX(0,AR180+AS180-AT180)</x:f>
        <x:v>0</x:v>
      </x:c>
      <x:c r="AV180" s="180" t="n">
        <x:f>MIN(AU180,MAX(0,$G180-SUM(K180,Q180,W180,AC180,AI180,AO180)))</x:f>
        <x:v>0</x:v>
      </x:c>
      <x:c r="AW180" s="180" t="n">
        <x:f>MAX(0,AU180-AV180)</x:f>
        <x:v>0</x:v>
      </x:c>
      <x:c r="AX180" s="180" t="n">
        <x:f>BC179</x:f>
        <x:v>0</x:v>
      </x:c>
      <x:c r="AY180" s="180" t="n">
        <x:f>IF(AX180&lt;=0,0,AX180*IFERROR(INDEX(Inputs!$E$15:$E$24,MATCH(8,Inputs!$L$15:$L$24,0)),0)/12)</x:f>
        <x:v>0</x:v>
      </x:c>
      <x:c r="AZ180" s="180" t="n">
        <x:f>MIN(AX180+AY180,IF(AX180&gt;0,IFERROR(INDEX(Inputs!$H$15:$H$24,MATCH(8,Inputs!$L$15:$L$24,0)),0),0))</x:f>
        <x:v>0</x:v>
      </x:c>
      <x:c r="BA180" s="180" t="n">
        <x:f>MAX(0,AX180+AY180-AZ180)</x:f>
        <x:v>0</x:v>
      </x:c>
      <x:c r="BB180" s="180" t="n">
        <x:f>MIN(BA180,MAX(0,$G180-SUM(K180,Q180,W180,AC180,AI180,AO180,AU180)))</x:f>
        <x:v>0</x:v>
      </x:c>
      <x:c r="BC180" s="180" t="n">
        <x:f>MAX(0,BA180-BB180)</x:f>
        <x:v>0</x:v>
      </x:c>
      <x:c r="BD180" s="180" t="n">
        <x:f>BI179</x:f>
        <x:v>0</x:v>
      </x:c>
      <x:c r="BE180" s="180" t="n">
        <x:f>IF(BD180&lt;=0,0,BD180*IFERROR(INDEX(Inputs!$E$15:$E$24,MATCH(9,Inputs!$L$15:$L$24,0)),0)/12)</x:f>
        <x:v>0</x:v>
      </x:c>
      <x:c r="BF180" s="180" t="n">
        <x:f>MIN(BD180+BE180,IF(BD180&gt;0,IFERROR(INDEX(Inputs!$H$15:$H$24,MATCH(9,Inputs!$L$15:$L$24,0)),0),0))</x:f>
        <x:v>0</x:v>
      </x:c>
      <x:c r="BG180" s="180" t="n">
        <x:f>MAX(0,BD180+BE180-BF180)</x:f>
        <x:v>0</x:v>
      </x:c>
      <x:c r="BH180" s="180" t="n">
        <x:f>MIN(BG180,MAX(0,$G180-SUM(K180,Q180,W180,AC180,AI180,AO180,AU180,BA180)))</x:f>
        <x:v>0</x:v>
      </x:c>
      <x:c r="BI180" s="180" t="n">
        <x:f>MAX(0,BG180-BH180)</x:f>
        <x:v>0</x:v>
      </x:c>
      <x:c r="BJ180" s="180" t="n">
        <x:f>BO179</x:f>
        <x:v>0</x:v>
      </x:c>
      <x:c r="BK180" s="180" t="n">
        <x:f>IF(BJ180&lt;=0,0,BJ180*IFERROR(INDEX(Inputs!$E$15:$E$24,MATCH(10,Inputs!$L$15:$L$24,0)),0)/12)</x:f>
        <x:v>0</x:v>
      </x:c>
      <x:c r="BL180" s="180" t="n">
        <x:f>MIN(BJ180+BK180,IF(BJ180&gt;0,IFERROR(INDEX(Inputs!$H$15:$H$24,MATCH(10,Inputs!$L$15:$L$24,0)),0),0))</x:f>
        <x:v>0</x:v>
      </x:c>
      <x:c r="BM180" s="180" t="n">
        <x:f>MAX(0,BJ180+BK180-BL180)</x:f>
        <x:v>0</x:v>
      </x:c>
      <x:c r="BN180" s="180" t="n">
        <x:f>MIN(BM180,MAX(0,$G180-SUM(K180,Q180,W180,AC180,AI180,AO180,AU180,BA180,BG180)))</x:f>
        <x:v>0</x:v>
      </x:c>
      <x:c r="BO180" s="192" t="n">
        <x:f>MAX(0,BM180-BN180)</x:f>
        <x:v>0</x:v>
      </x:c>
    </x:row>
    <x:row r="181">
      <x:c r="A181" s="191" t="n">
        <x:f>174</x:f>
        <x:v>174</x:v>
      </x:c>
      <x:c r="B181" s="178" t="n">
        <x:f>EDATE(Inputs!$B$4,A181-1)</x:f>
        <x:v>51485</x:v>
      </x:c>
      <x:c r="C181" s="182" t="n">
        <x:f>SUM(H181,N181,T181,Z181,AF181,AL181,AR181,AX181,BD181,BJ181)</x:f>
        <x:v>0</x:v>
      </x:c>
      <x:c r="D181" s="182" t="n">
        <x:f>SUM(I181,O181,U181,AA181,AG181,AM181,AS181,AY181,BE181,BK181)</x:f>
        <x:v>0</x:v>
      </x:c>
      <x:c r="E181" s="182" t="n">
        <x:f>SUM(J181,P181,V181,AB181,AH181,AN181,AT181,AZ181,BF181,BL181)+SUM(L181,R181,X181,AD181,AJ181,AP181,AV181,BB181,BH181,BN181)</x:f>
        <x:v>0</x:v>
      </x:c>
      <x:c r="F181" s="182" t="n">
        <x:f>SUM(M181,S181,Y181,AE181,AK181,AQ181,AW181,BC181,BI181,BO181)</x:f>
        <x:v>0</x:v>
      </x:c>
      <x:c r="G181" s="182" t="n">
        <x:f>MAX(0,Inputs!$B$12-SUM(J181,P181,V181,AB181,AH181,AN181,AT181,AZ181,BF181,BL181))</x:f>
        <x:v>1150</x:v>
      </x:c>
      <x:c r="H181" s="180" t="n">
        <x:f>M180</x:f>
        <x:v>0</x:v>
      </x:c>
      <x:c r="I181" s="180" t="n">
        <x:f>IF(H181&lt;=0,0,H181*IFERROR(INDEX(Inputs!$E$15:$E$24,MATCH(1,Inputs!$L$15:$L$24,0)),0)/12)</x:f>
        <x:v>0</x:v>
      </x:c>
      <x:c r="J181" s="180" t="n">
        <x:f>MIN(H181+I181,IF(H181&gt;0,IFERROR(INDEX(Inputs!$H$15:$H$24,MATCH(1,Inputs!$L$15:$L$24,0)),0),0))</x:f>
        <x:v>0</x:v>
      </x:c>
      <x:c r="K181" s="180" t="n">
        <x:f>MAX(0,H181+I181-J181)</x:f>
        <x:v>0</x:v>
      </x:c>
      <x:c r="L181" s="180" t="n">
        <x:f>MIN(K181,MAX(0,$G181-0))</x:f>
        <x:v>0</x:v>
      </x:c>
      <x:c r="M181" s="180" t="n">
        <x:f>MAX(0,K181-L181)</x:f>
        <x:v>0</x:v>
      </x:c>
      <x:c r="N181" s="180" t="n">
        <x:f>S180</x:f>
        <x:v>0</x:v>
      </x:c>
      <x:c r="O181" s="180" t="n">
        <x:f>IF(N181&lt;=0,0,N181*IFERROR(INDEX(Inputs!$E$15:$E$24,MATCH(2,Inputs!$L$15:$L$24,0)),0)/12)</x:f>
        <x:v>0</x:v>
      </x:c>
      <x:c r="P181" s="180" t="n">
        <x:f>MIN(N181+O181,IF(N181&gt;0,IFERROR(INDEX(Inputs!$H$15:$H$24,MATCH(2,Inputs!$L$15:$L$24,0)),0),0))</x:f>
        <x:v>0</x:v>
      </x:c>
      <x:c r="Q181" s="180" t="n">
        <x:f>MAX(0,N181+O181-P181)</x:f>
        <x:v>0</x:v>
      </x:c>
      <x:c r="R181" s="180" t="n">
        <x:f>MIN(Q181,MAX(0,$G181-SUM(K181)))</x:f>
        <x:v>0</x:v>
      </x:c>
      <x:c r="S181" s="180" t="n">
        <x:f>MAX(0,Q181-R181)</x:f>
        <x:v>0</x:v>
      </x:c>
      <x:c r="T181" s="180" t="n">
        <x:f>Y180</x:f>
        <x:v>0</x:v>
      </x:c>
      <x:c r="U181" s="180" t="n">
        <x:f>IF(T181&lt;=0,0,T181*IFERROR(INDEX(Inputs!$E$15:$E$24,MATCH(3,Inputs!$L$15:$L$24,0)),0)/12)</x:f>
        <x:v>0</x:v>
      </x:c>
      <x:c r="V181" s="180" t="n">
        <x:f>MIN(T181+U181,IF(T181&gt;0,IFERROR(INDEX(Inputs!$H$15:$H$24,MATCH(3,Inputs!$L$15:$L$24,0)),0),0))</x:f>
        <x:v>0</x:v>
      </x:c>
      <x:c r="W181" s="180" t="n">
        <x:f>MAX(0,T181+U181-V181)</x:f>
        <x:v>0</x:v>
      </x:c>
      <x:c r="X181" s="180" t="n">
        <x:f>MIN(W181,MAX(0,$G181-SUM(K181,Q181)))</x:f>
        <x:v>0</x:v>
      </x:c>
      <x:c r="Y181" s="180" t="n">
        <x:f>MAX(0,W181-X181)</x:f>
        <x:v>0</x:v>
      </x:c>
      <x:c r="Z181" s="180" t="n">
        <x:f>AE180</x:f>
        <x:v>0</x:v>
      </x:c>
      <x:c r="AA181" s="180" t="n">
        <x:f>IF(Z181&lt;=0,0,Z181*IFERROR(INDEX(Inputs!$E$15:$E$24,MATCH(4,Inputs!$L$15:$L$24,0)),0)/12)</x:f>
        <x:v>0</x:v>
      </x:c>
      <x:c r="AB181" s="180" t="n">
        <x:f>MIN(Z181+AA181,IF(Z181&gt;0,IFERROR(INDEX(Inputs!$H$15:$H$24,MATCH(4,Inputs!$L$15:$L$24,0)),0),0))</x:f>
        <x:v>0</x:v>
      </x:c>
      <x:c r="AC181" s="180" t="n">
        <x:f>MAX(0,Z181+AA181-AB181)</x:f>
        <x:v>0</x:v>
      </x:c>
      <x:c r="AD181" s="180" t="n">
        <x:f>MIN(AC181,MAX(0,$G181-SUM(K181,Q181,W181)))</x:f>
        <x:v>0</x:v>
      </x:c>
      <x:c r="AE181" s="180" t="n">
        <x:f>MAX(0,AC181-AD181)</x:f>
        <x:v>0</x:v>
      </x:c>
      <x:c r="AF181" s="180" t="n">
        <x:f>AK180</x:f>
        <x:v>0</x:v>
      </x:c>
      <x:c r="AG181" s="180" t="n">
        <x:f>IF(AF181&lt;=0,0,AF181*IFERROR(INDEX(Inputs!$E$15:$E$24,MATCH(5,Inputs!$L$15:$L$24,0)),0)/12)</x:f>
        <x:v>0</x:v>
      </x:c>
      <x:c r="AH181" s="180" t="n">
        <x:f>MIN(AF181+AG181,IF(AF181&gt;0,IFERROR(INDEX(Inputs!$H$15:$H$24,MATCH(5,Inputs!$L$15:$L$24,0)),0),0))</x:f>
        <x:v>0</x:v>
      </x:c>
      <x:c r="AI181" s="180" t="n">
        <x:f>MAX(0,AF181+AG181-AH181)</x:f>
        <x:v>0</x:v>
      </x:c>
      <x:c r="AJ181" s="180" t="n">
        <x:f>MIN(AI181,MAX(0,$G181-SUM(K181,Q181,W181,AC181)))</x:f>
        <x:v>0</x:v>
      </x:c>
      <x:c r="AK181" s="180" t="n">
        <x:f>MAX(0,AI181-AJ181)</x:f>
        <x:v>0</x:v>
      </x:c>
      <x:c r="AL181" s="180" t="n">
        <x:f>AQ180</x:f>
        <x:v>0</x:v>
      </x:c>
      <x:c r="AM181" s="180" t="n">
        <x:f>IF(AL181&lt;=0,0,AL181*IFERROR(INDEX(Inputs!$E$15:$E$24,MATCH(6,Inputs!$L$15:$L$24,0)),0)/12)</x:f>
        <x:v>0</x:v>
      </x:c>
      <x:c r="AN181" s="180" t="n">
        <x:f>MIN(AL181+AM181,IF(AL181&gt;0,IFERROR(INDEX(Inputs!$H$15:$H$24,MATCH(6,Inputs!$L$15:$L$24,0)),0),0))</x:f>
        <x:v>0</x:v>
      </x:c>
      <x:c r="AO181" s="180" t="n">
        <x:f>MAX(0,AL181+AM181-AN181)</x:f>
        <x:v>0</x:v>
      </x:c>
      <x:c r="AP181" s="180" t="n">
        <x:f>MIN(AO181,MAX(0,$G181-SUM(K181,Q181,W181,AC181,AI181)))</x:f>
        <x:v>0</x:v>
      </x:c>
      <x:c r="AQ181" s="180" t="n">
        <x:f>MAX(0,AO181-AP181)</x:f>
        <x:v>0</x:v>
      </x:c>
      <x:c r="AR181" s="180" t="n">
        <x:f>AW180</x:f>
        <x:v>0</x:v>
      </x:c>
      <x:c r="AS181" s="180" t="n">
        <x:f>IF(AR181&lt;=0,0,AR181*IFERROR(INDEX(Inputs!$E$15:$E$24,MATCH(7,Inputs!$L$15:$L$24,0)),0)/12)</x:f>
        <x:v>0</x:v>
      </x:c>
      <x:c r="AT181" s="180" t="n">
        <x:f>MIN(AR181+AS181,IF(AR181&gt;0,IFERROR(INDEX(Inputs!$H$15:$H$24,MATCH(7,Inputs!$L$15:$L$24,0)),0),0))</x:f>
        <x:v>0</x:v>
      </x:c>
      <x:c r="AU181" s="180" t="n">
        <x:f>MAX(0,AR181+AS181-AT181)</x:f>
        <x:v>0</x:v>
      </x:c>
      <x:c r="AV181" s="180" t="n">
        <x:f>MIN(AU181,MAX(0,$G181-SUM(K181,Q181,W181,AC181,AI181,AO181)))</x:f>
        <x:v>0</x:v>
      </x:c>
      <x:c r="AW181" s="180" t="n">
        <x:f>MAX(0,AU181-AV181)</x:f>
        <x:v>0</x:v>
      </x:c>
      <x:c r="AX181" s="180" t="n">
        <x:f>BC180</x:f>
        <x:v>0</x:v>
      </x:c>
      <x:c r="AY181" s="180" t="n">
        <x:f>IF(AX181&lt;=0,0,AX181*IFERROR(INDEX(Inputs!$E$15:$E$24,MATCH(8,Inputs!$L$15:$L$24,0)),0)/12)</x:f>
        <x:v>0</x:v>
      </x:c>
      <x:c r="AZ181" s="180" t="n">
        <x:f>MIN(AX181+AY181,IF(AX181&gt;0,IFERROR(INDEX(Inputs!$H$15:$H$24,MATCH(8,Inputs!$L$15:$L$24,0)),0),0))</x:f>
        <x:v>0</x:v>
      </x:c>
      <x:c r="BA181" s="180" t="n">
        <x:f>MAX(0,AX181+AY181-AZ181)</x:f>
        <x:v>0</x:v>
      </x:c>
      <x:c r="BB181" s="180" t="n">
        <x:f>MIN(BA181,MAX(0,$G181-SUM(K181,Q181,W181,AC181,AI181,AO181,AU181)))</x:f>
        <x:v>0</x:v>
      </x:c>
      <x:c r="BC181" s="180" t="n">
        <x:f>MAX(0,BA181-BB181)</x:f>
        <x:v>0</x:v>
      </x:c>
      <x:c r="BD181" s="180" t="n">
        <x:f>BI180</x:f>
        <x:v>0</x:v>
      </x:c>
      <x:c r="BE181" s="180" t="n">
        <x:f>IF(BD181&lt;=0,0,BD181*IFERROR(INDEX(Inputs!$E$15:$E$24,MATCH(9,Inputs!$L$15:$L$24,0)),0)/12)</x:f>
        <x:v>0</x:v>
      </x:c>
      <x:c r="BF181" s="180" t="n">
        <x:f>MIN(BD181+BE181,IF(BD181&gt;0,IFERROR(INDEX(Inputs!$H$15:$H$24,MATCH(9,Inputs!$L$15:$L$24,0)),0),0))</x:f>
        <x:v>0</x:v>
      </x:c>
      <x:c r="BG181" s="180" t="n">
        <x:f>MAX(0,BD181+BE181-BF181)</x:f>
        <x:v>0</x:v>
      </x:c>
      <x:c r="BH181" s="180" t="n">
        <x:f>MIN(BG181,MAX(0,$G181-SUM(K181,Q181,W181,AC181,AI181,AO181,AU181,BA181)))</x:f>
        <x:v>0</x:v>
      </x:c>
      <x:c r="BI181" s="180" t="n">
        <x:f>MAX(0,BG181-BH181)</x:f>
        <x:v>0</x:v>
      </x:c>
      <x:c r="BJ181" s="180" t="n">
        <x:f>BO180</x:f>
        <x:v>0</x:v>
      </x:c>
      <x:c r="BK181" s="180" t="n">
        <x:f>IF(BJ181&lt;=0,0,BJ181*IFERROR(INDEX(Inputs!$E$15:$E$24,MATCH(10,Inputs!$L$15:$L$24,0)),0)/12)</x:f>
        <x:v>0</x:v>
      </x:c>
      <x:c r="BL181" s="180" t="n">
        <x:f>MIN(BJ181+BK181,IF(BJ181&gt;0,IFERROR(INDEX(Inputs!$H$15:$H$24,MATCH(10,Inputs!$L$15:$L$24,0)),0),0))</x:f>
        <x:v>0</x:v>
      </x:c>
      <x:c r="BM181" s="180" t="n">
        <x:f>MAX(0,BJ181+BK181-BL181)</x:f>
        <x:v>0</x:v>
      </x:c>
      <x:c r="BN181" s="180" t="n">
        <x:f>MIN(BM181,MAX(0,$G181-SUM(K181,Q181,W181,AC181,AI181,AO181,AU181,BA181,BG181)))</x:f>
        <x:v>0</x:v>
      </x:c>
      <x:c r="BO181" s="192" t="n">
        <x:f>MAX(0,BM181-BN181)</x:f>
        <x:v>0</x:v>
      </x:c>
    </x:row>
    <x:row r="182">
      <x:c r="A182" s="191" t="n">
        <x:f>175</x:f>
        <x:v>175</x:v>
      </x:c>
      <x:c r="B182" s="178" t="n">
        <x:f>EDATE(Inputs!$B$4,A182-1)</x:f>
        <x:v>51516</x:v>
      </x:c>
      <x:c r="C182" s="182" t="n">
        <x:f>SUM(H182,N182,T182,Z182,AF182,AL182,AR182,AX182,BD182,BJ182)</x:f>
        <x:v>0</x:v>
      </x:c>
      <x:c r="D182" s="182" t="n">
        <x:f>SUM(I182,O182,U182,AA182,AG182,AM182,AS182,AY182,BE182,BK182)</x:f>
        <x:v>0</x:v>
      </x:c>
      <x:c r="E182" s="182" t="n">
        <x:f>SUM(J182,P182,V182,AB182,AH182,AN182,AT182,AZ182,BF182,BL182)+SUM(L182,R182,X182,AD182,AJ182,AP182,AV182,BB182,BH182,BN182)</x:f>
        <x:v>0</x:v>
      </x:c>
      <x:c r="F182" s="182" t="n">
        <x:f>SUM(M182,S182,Y182,AE182,AK182,AQ182,AW182,BC182,BI182,BO182)</x:f>
        <x:v>0</x:v>
      </x:c>
      <x:c r="G182" s="182" t="n">
        <x:f>MAX(0,Inputs!$B$12-SUM(J182,P182,V182,AB182,AH182,AN182,AT182,AZ182,BF182,BL182))</x:f>
        <x:v>1150</x:v>
      </x:c>
      <x:c r="H182" s="180" t="n">
        <x:f>M181</x:f>
        <x:v>0</x:v>
      </x:c>
      <x:c r="I182" s="180" t="n">
        <x:f>IF(H182&lt;=0,0,H182*IFERROR(INDEX(Inputs!$E$15:$E$24,MATCH(1,Inputs!$L$15:$L$24,0)),0)/12)</x:f>
        <x:v>0</x:v>
      </x:c>
      <x:c r="J182" s="180" t="n">
        <x:f>MIN(H182+I182,IF(H182&gt;0,IFERROR(INDEX(Inputs!$H$15:$H$24,MATCH(1,Inputs!$L$15:$L$24,0)),0),0))</x:f>
        <x:v>0</x:v>
      </x:c>
      <x:c r="K182" s="180" t="n">
        <x:f>MAX(0,H182+I182-J182)</x:f>
        <x:v>0</x:v>
      </x:c>
      <x:c r="L182" s="180" t="n">
        <x:f>MIN(K182,MAX(0,$G182-0))</x:f>
        <x:v>0</x:v>
      </x:c>
      <x:c r="M182" s="180" t="n">
        <x:f>MAX(0,K182-L182)</x:f>
        <x:v>0</x:v>
      </x:c>
      <x:c r="N182" s="180" t="n">
        <x:f>S181</x:f>
        <x:v>0</x:v>
      </x:c>
      <x:c r="O182" s="180" t="n">
        <x:f>IF(N182&lt;=0,0,N182*IFERROR(INDEX(Inputs!$E$15:$E$24,MATCH(2,Inputs!$L$15:$L$24,0)),0)/12)</x:f>
        <x:v>0</x:v>
      </x:c>
      <x:c r="P182" s="180" t="n">
        <x:f>MIN(N182+O182,IF(N182&gt;0,IFERROR(INDEX(Inputs!$H$15:$H$24,MATCH(2,Inputs!$L$15:$L$24,0)),0),0))</x:f>
        <x:v>0</x:v>
      </x:c>
      <x:c r="Q182" s="180" t="n">
        <x:f>MAX(0,N182+O182-P182)</x:f>
        <x:v>0</x:v>
      </x:c>
      <x:c r="R182" s="180" t="n">
        <x:f>MIN(Q182,MAX(0,$G182-SUM(K182)))</x:f>
        <x:v>0</x:v>
      </x:c>
      <x:c r="S182" s="180" t="n">
        <x:f>MAX(0,Q182-R182)</x:f>
        <x:v>0</x:v>
      </x:c>
      <x:c r="T182" s="180" t="n">
        <x:f>Y181</x:f>
        <x:v>0</x:v>
      </x:c>
      <x:c r="U182" s="180" t="n">
        <x:f>IF(T182&lt;=0,0,T182*IFERROR(INDEX(Inputs!$E$15:$E$24,MATCH(3,Inputs!$L$15:$L$24,0)),0)/12)</x:f>
        <x:v>0</x:v>
      </x:c>
      <x:c r="V182" s="180" t="n">
        <x:f>MIN(T182+U182,IF(T182&gt;0,IFERROR(INDEX(Inputs!$H$15:$H$24,MATCH(3,Inputs!$L$15:$L$24,0)),0),0))</x:f>
        <x:v>0</x:v>
      </x:c>
      <x:c r="W182" s="180" t="n">
        <x:f>MAX(0,T182+U182-V182)</x:f>
        <x:v>0</x:v>
      </x:c>
      <x:c r="X182" s="180" t="n">
        <x:f>MIN(W182,MAX(0,$G182-SUM(K182,Q182)))</x:f>
        <x:v>0</x:v>
      </x:c>
      <x:c r="Y182" s="180" t="n">
        <x:f>MAX(0,W182-X182)</x:f>
        <x:v>0</x:v>
      </x:c>
      <x:c r="Z182" s="180" t="n">
        <x:f>AE181</x:f>
        <x:v>0</x:v>
      </x:c>
      <x:c r="AA182" s="180" t="n">
        <x:f>IF(Z182&lt;=0,0,Z182*IFERROR(INDEX(Inputs!$E$15:$E$24,MATCH(4,Inputs!$L$15:$L$24,0)),0)/12)</x:f>
        <x:v>0</x:v>
      </x:c>
      <x:c r="AB182" s="180" t="n">
        <x:f>MIN(Z182+AA182,IF(Z182&gt;0,IFERROR(INDEX(Inputs!$H$15:$H$24,MATCH(4,Inputs!$L$15:$L$24,0)),0),0))</x:f>
        <x:v>0</x:v>
      </x:c>
      <x:c r="AC182" s="180" t="n">
        <x:f>MAX(0,Z182+AA182-AB182)</x:f>
        <x:v>0</x:v>
      </x:c>
      <x:c r="AD182" s="180" t="n">
        <x:f>MIN(AC182,MAX(0,$G182-SUM(K182,Q182,W182)))</x:f>
        <x:v>0</x:v>
      </x:c>
      <x:c r="AE182" s="180" t="n">
        <x:f>MAX(0,AC182-AD182)</x:f>
        <x:v>0</x:v>
      </x:c>
      <x:c r="AF182" s="180" t="n">
        <x:f>AK181</x:f>
        <x:v>0</x:v>
      </x:c>
      <x:c r="AG182" s="180" t="n">
        <x:f>IF(AF182&lt;=0,0,AF182*IFERROR(INDEX(Inputs!$E$15:$E$24,MATCH(5,Inputs!$L$15:$L$24,0)),0)/12)</x:f>
        <x:v>0</x:v>
      </x:c>
      <x:c r="AH182" s="180" t="n">
        <x:f>MIN(AF182+AG182,IF(AF182&gt;0,IFERROR(INDEX(Inputs!$H$15:$H$24,MATCH(5,Inputs!$L$15:$L$24,0)),0),0))</x:f>
        <x:v>0</x:v>
      </x:c>
      <x:c r="AI182" s="180" t="n">
        <x:f>MAX(0,AF182+AG182-AH182)</x:f>
        <x:v>0</x:v>
      </x:c>
      <x:c r="AJ182" s="180" t="n">
        <x:f>MIN(AI182,MAX(0,$G182-SUM(K182,Q182,W182,AC182)))</x:f>
        <x:v>0</x:v>
      </x:c>
      <x:c r="AK182" s="180" t="n">
        <x:f>MAX(0,AI182-AJ182)</x:f>
        <x:v>0</x:v>
      </x:c>
      <x:c r="AL182" s="180" t="n">
        <x:f>AQ181</x:f>
        <x:v>0</x:v>
      </x:c>
      <x:c r="AM182" s="180" t="n">
        <x:f>IF(AL182&lt;=0,0,AL182*IFERROR(INDEX(Inputs!$E$15:$E$24,MATCH(6,Inputs!$L$15:$L$24,0)),0)/12)</x:f>
        <x:v>0</x:v>
      </x:c>
      <x:c r="AN182" s="180" t="n">
        <x:f>MIN(AL182+AM182,IF(AL182&gt;0,IFERROR(INDEX(Inputs!$H$15:$H$24,MATCH(6,Inputs!$L$15:$L$24,0)),0),0))</x:f>
        <x:v>0</x:v>
      </x:c>
      <x:c r="AO182" s="180" t="n">
        <x:f>MAX(0,AL182+AM182-AN182)</x:f>
        <x:v>0</x:v>
      </x:c>
      <x:c r="AP182" s="180" t="n">
        <x:f>MIN(AO182,MAX(0,$G182-SUM(K182,Q182,W182,AC182,AI182)))</x:f>
        <x:v>0</x:v>
      </x:c>
      <x:c r="AQ182" s="180" t="n">
        <x:f>MAX(0,AO182-AP182)</x:f>
        <x:v>0</x:v>
      </x:c>
      <x:c r="AR182" s="180" t="n">
        <x:f>AW181</x:f>
        <x:v>0</x:v>
      </x:c>
      <x:c r="AS182" s="180" t="n">
        <x:f>IF(AR182&lt;=0,0,AR182*IFERROR(INDEX(Inputs!$E$15:$E$24,MATCH(7,Inputs!$L$15:$L$24,0)),0)/12)</x:f>
        <x:v>0</x:v>
      </x:c>
      <x:c r="AT182" s="180" t="n">
        <x:f>MIN(AR182+AS182,IF(AR182&gt;0,IFERROR(INDEX(Inputs!$H$15:$H$24,MATCH(7,Inputs!$L$15:$L$24,0)),0),0))</x:f>
        <x:v>0</x:v>
      </x:c>
      <x:c r="AU182" s="180" t="n">
        <x:f>MAX(0,AR182+AS182-AT182)</x:f>
        <x:v>0</x:v>
      </x:c>
      <x:c r="AV182" s="180" t="n">
        <x:f>MIN(AU182,MAX(0,$G182-SUM(K182,Q182,W182,AC182,AI182,AO182)))</x:f>
        <x:v>0</x:v>
      </x:c>
      <x:c r="AW182" s="180" t="n">
        <x:f>MAX(0,AU182-AV182)</x:f>
        <x:v>0</x:v>
      </x:c>
      <x:c r="AX182" s="180" t="n">
        <x:f>BC181</x:f>
        <x:v>0</x:v>
      </x:c>
      <x:c r="AY182" s="180" t="n">
        <x:f>IF(AX182&lt;=0,0,AX182*IFERROR(INDEX(Inputs!$E$15:$E$24,MATCH(8,Inputs!$L$15:$L$24,0)),0)/12)</x:f>
        <x:v>0</x:v>
      </x:c>
      <x:c r="AZ182" s="180" t="n">
        <x:f>MIN(AX182+AY182,IF(AX182&gt;0,IFERROR(INDEX(Inputs!$H$15:$H$24,MATCH(8,Inputs!$L$15:$L$24,0)),0),0))</x:f>
        <x:v>0</x:v>
      </x:c>
      <x:c r="BA182" s="180" t="n">
        <x:f>MAX(0,AX182+AY182-AZ182)</x:f>
        <x:v>0</x:v>
      </x:c>
      <x:c r="BB182" s="180" t="n">
        <x:f>MIN(BA182,MAX(0,$G182-SUM(K182,Q182,W182,AC182,AI182,AO182,AU182)))</x:f>
        <x:v>0</x:v>
      </x:c>
      <x:c r="BC182" s="180" t="n">
        <x:f>MAX(0,BA182-BB182)</x:f>
        <x:v>0</x:v>
      </x:c>
      <x:c r="BD182" s="180" t="n">
        <x:f>BI181</x:f>
        <x:v>0</x:v>
      </x:c>
      <x:c r="BE182" s="180" t="n">
        <x:f>IF(BD182&lt;=0,0,BD182*IFERROR(INDEX(Inputs!$E$15:$E$24,MATCH(9,Inputs!$L$15:$L$24,0)),0)/12)</x:f>
        <x:v>0</x:v>
      </x:c>
      <x:c r="BF182" s="180" t="n">
        <x:f>MIN(BD182+BE182,IF(BD182&gt;0,IFERROR(INDEX(Inputs!$H$15:$H$24,MATCH(9,Inputs!$L$15:$L$24,0)),0),0))</x:f>
        <x:v>0</x:v>
      </x:c>
      <x:c r="BG182" s="180" t="n">
        <x:f>MAX(0,BD182+BE182-BF182)</x:f>
        <x:v>0</x:v>
      </x:c>
      <x:c r="BH182" s="180" t="n">
        <x:f>MIN(BG182,MAX(0,$G182-SUM(K182,Q182,W182,AC182,AI182,AO182,AU182,BA182)))</x:f>
        <x:v>0</x:v>
      </x:c>
      <x:c r="BI182" s="180" t="n">
        <x:f>MAX(0,BG182-BH182)</x:f>
        <x:v>0</x:v>
      </x:c>
      <x:c r="BJ182" s="180" t="n">
        <x:f>BO181</x:f>
        <x:v>0</x:v>
      </x:c>
      <x:c r="BK182" s="180" t="n">
        <x:f>IF(BJ182&lt;=0,0,BJ182*IFERROR(INDEX(Inputs!$E$15:$E$24,MATCH(10,Inputs!$L$15:$L$24,0)),0)/12)</x:f>
        <x:v>0</x:v>
      </x:c>
      <x:c r="BL182" s="180" t="n">
        <x:f>MIN(BJ182+BK182,IF(BJ182&gt;0,IFERROR(INDEX(Inputs!$H$15:$H$24,MATCH(10,Inputs!$L$15:$L$24,0)),0),0))</x:f>
        <x:v>0</x:v>
      </x:c>
      <x:c r="BM182" s="180" t="n">
        <x:f>MAX(0,BJ182+BK182-BL182)</x:f>
        <x:v>0</x:v>
      </x:c>
      <x:c r="BN182" s="180" t="n">
        <x:f>MIN(BM182,MAX(0,$G182-SUM(K182,Q182,W182,AC182,AI182,AO182,AU182,BA182,BG182)))</x:f>
        <x:v>0</x:v>
      </x:c>
      <x:c r="BO182" s="192" t="n">
        <x:f>MAX(0,BM182-BN182)</x:f>
        <x:v>0</x:v>
      </x:c>
    </x:row>
    <x:row r="183">
      <x:c r="A183" s="191" t="n">
        <x:f>176</x:f>
        <x:v>176</x:v>
      </x:c>
      <x:c r="B183" s="178" t="n">
        <x:f>EDATE(Inputs!$B$4,A183-1)</x:f>
        <x:v>51547</x:v>
      </x:c>
      <x:c r="C183" s="182" t="n">
        <x:f>SUM(H183,N183,T183,Z183,AF183,AL183,AR183,AX183,BD183,BJ183)</x:f>
        <x:v>0</x:v>
      </x:c>
      <x:c r="D183" s="182" t="n">
        <x:f>SUM(I183,O183,U183,AA183,AG183,AM183,AS183,AY183,BE183,BK183)</x:f>
        <x:v>0</x:v>
      </x:c>
      <x:c r="E183" s="182" t="n">
        <x:f>SUM(J183,P183,V183,AB183,AH183,AN183,AT183,AZ183,BF183,BL183)+SUM(L183,R183,X183,AD183,AJ183,AP183,AV183,BB183,BH183,BN183)</x:f>
        <x:v>0</x:v>
      </x:c>
      <x:c r="F183" s="182" t="n">
        <x:f>SUM(M183,S183,Y183,AE183,AK183,AQ183,AW183,BC183,BI183,BO183)</x:f>
        <x:v>0</x:v>
      </x:c>
      <x:c r="G183" s="182" t="n">
        <x:f>MAX(0,Inputs!$B$12-SUM(J183,P183,V183,AB183,AH183,AN183,AT183,AZ183,BF183,BL183))</x:f>
        <x:v>1150</x:v>
      </x:c>
      <x:c r="H183" s="180" t="n">
        <x:f>M182</x:f>
        <x:v>0</x:v>
      </x:c>
      <x:c r="I183" s="180" t="n">
        <x:f>IF(H183&lt;=0,0,H183*IFERROR(INDEX(Inputs!$E$15:$E$24,MATCH(1,Inputs!$L$15:$L$24,0)),0)/12)</x:f>
        <x:v>0</x:v>
      </x:c>
      <x:c r="J183" s="180" t="n">
        <x:f>MIN(H183+I183,IF(H183&gt;0,IFERROR(INDEX(Inputs!$H$15:$H$24,MATCH(1,Inputs!$L$15:$L$24,0)),0),0))</x:f>
        <x:v>0</x:v>
      </x:c>
      <x:c r="K183" s="180" t="n">
        <x:f>MAX(0,H183+I183-J183)</x:f>
        <x:v>0</x:v>
      </x:c>
      <x:c r="L183" s="180" t="n">
        <x:f>MIN(K183,MAX(0,$G183-0))</x:f>
        <x:v>0</x:v>
      </x:c>
      <x:c r="M183" s="180" t="n">
        <x:f>MAX(0,K183-L183)</x:f>
        <x:v>0</x:v>
      </x:c>
      <x:c r="N183" s="180" t="n">
        <x:f>S182</x:f>
        <x:v>0</x:v>
      </x:c>
      <x:c r="O183" s="180" t="n">
        <x:f>IF(N183&lt;=0,0,N183*IFERROR(INDEX(Inputs!$E$15:$E$24,MATCH(2,Inputs!$L$15:$L$24,0)),0)/12)</x:f>
        <x:v>0</x:v>
      </x:c>
      <x:c r="P183" s="180" t="n">
        <x:f>MIN(N183+O183,IF(N183&gt;0,IFERROR(INDEX(Inputs!$H$15:$H$24,MATCH(2,Inputs!$L$15:$L$24,0)),0),0))</x:f>
        <x:v>0</x:v>
      </x:c>
      <x:c r="Q183" s="180" t="n">
        <x:f>MAX(0,N183+O183-P183)</x:f>
        <x:v>0</x:v>
      </x:c>
      <x:c r="R183" s="180" t="n">
        <x:f>MIN(Q183,MAX(0,$G183-SUM(K183)))</x:f>
        <x:v>0</x:v>
      </x:c>
      <x:c r="S183" s="180" t="n">
        <x:f>MAX(0,Q183-R183)</x:f>
        <x:v>0</x:v>
      </x:c>
      <x:c r="T183" s="180" t="n">
        <x:f>Y182</x:f>
        <x:v>0</x:v>
      </x:c>
      <x:c r="U183" s="180" t="n">
        <x:f>IF(T183&lt;=0,0,T183*IFERROR(INDEX(Inputs!$E$15:$E$24,MATCH(3,Inputs!$L$15:$L$24,0)),0)/12)</x:f>
        <x:v>0</x:v>
      </x:c>
      <x:c r="V183" s="180" t="n">
        <x:f>MIN(T183+U183,IF(T183&gt;0,IFERROR(INDEX(Inputs!$H$15:$H$24,MATCH(3,Inputs!$L$15:$L$24,0)),0),0))</x:f>
        <x:v>0</x:v>
      </x:c>
      <x:c r="W183" s="180" t="n">
        <x:f>MAX(0,T183+U183-V183)</x:f>
        <x:v>0</x:v>
      </x:c>
      <x:c r="X183" s="180" t="n">
        <x:f>MIN(W183,MAX(0,$G183-SUM(K183,Q183)))</x:f>
        <x:v>0</x:v>
      </x:c>
      <x:c r="Y183" s="180" t="n">
        <x:f>MAX(0,W183-X183)</x:f>
        <x:v>0</x:v>
      </x:c>
      <x:c r="Z183" s="180" t="n">
        <x:f>AE182</x:f>
        <x:v>0</x:v>
      </x:c>
      <x:c r="AA183" s="180" t="n">
        <x:f>IF(Z183&lt;=0,0,Z183*IFERROR(INDEX(Inputs!$E$15:$E$24,MATCH(4,Inputs!$L$15:$L$24,0)),0)/12)</x:f>
        <x:v>0</x:v>
      </x:c>
      <x:c r="AB183" s="180" t="n">
        <x:f>MIN(Z183+AA183,IF(Z183&gt;0,IFERROR(INDEX(Inputs!$H$15:$H$24,MATCH(4,Inputs!$L$15:$L$24,0)),0),0))</x:f>
        <x:v>0</x:v>
      </x:c>
      <x:c r="AC183" s="180" t="n">
        <x:f>MAX(0,Z183+AA183-AB183)</x:f>
        <x:v>0</x:v>
      </x:c>
      <x:c r="AD183" s="180" t="n">
        <x:f>MIN(AC183,MAX(0,$G183-SUM(K183,Q183,W183)))</x:f>
        <x:v>0</x:v>
      </x:c>
      <x:c r="AE183" s="180" t="n">
        <x:f>MAX(0,AC183-AD183)</x:f>
        <x:v>0</x:v>
      </x:c>
      <x:c r="AF183" s="180" t="n">
        <x:f>AK182</x:f>
        <x:v>0</x:v>
      </x:c>
      <x:c r="AG183" s="180" t="n">
        <x:f>IF(AF183&lt;=0,0,AF183*IFERROR(INDEX(Inputs!$E$15:$E$24,MATCH(5,Inputs!$L$15:$L$24,0)),0)/12)</x:f>
        <x:v>0</x:v>
      </x:c>
      <x:c r="AH183" s="180" t="n">
        <x:f>MIN(AF183+AG183,IF(AF183&gt;0,IFERROR(INDEX(Inputs!$H$15:$H$24,MATCH(5,Inputs!$L$15:$L$24,0)),0),0))</x:f>
        <x:v>0</x:v>
      </x:c>
      <x:c r="AI183" s="180" t="n">
        <x:f>MAX(0,AF183+AG183-AH183)</x:f>
        <x:v>0</x:v>
      </x:c>
      <x:c r="AJ183" s="180" t="n">
        <x:f>MIN(AI183,MAX(0,$G183-SUM(K183,Q183,W183,AC183)))</x:f>
        <x:v>0</x:v>
      </x:c>
      <x:c r="AK183" s="180" t="n">
        <x:f>MAX(0,AI183-AJ183)</x:f>
        <x:v>0</x:v>
      </x:c>
      <x:c r="AL183" s="180" t="n">
        <x:f>AQ182</x:f>
        <x:v>0</x:v>
      </x:c>
      <x:c r="AM183" s="180" t="n">
        <x:f>IF(AL183&lt;=0,0,AL183*IFERROR(INDEX(Inputs!$E$15:$E$24,MATCH(6,Inputs!$L$15:$L$24,0)),0)/12)</x:f>
        <x:v>0</x:v>
      </x:c>
      <x:c r="AN183" s="180" t="n">
        <x:f>MIN(AL183+AM183,IF(AL183&gt;0,IFERROR(INDEX(Inputs!$H$15:$H$24,MATCH(6,Inputs!$L$15:$L$24,0)),0),0))</x:f>
        <x:v>0</x:v>
      </x:c>
      <x:c r="AO183" s="180" t="n">
        <x:f>MAX(0,AL183+AM183-AN183)</x:f>
        <x:v>0</x:v>
      </x:c>
      <x:c r="AP183" s="180" t="n">
        <x:f>MIN(AO183,MAX(0,$G183-SUM(K183,Q183,W183,AC183,AI183)))</x:f>
        <x:v>0</x:v>
      </x:c>
      <x:c r="AQ183" s="180" t="n">
        <x:f>MAX(0,AO183-AP183)</x:f>
        <x:v>0</x:v>
      </x:c>
      <x:c r="AR183" s="180" t="n">
        <x:f>AW182</x:f>
        <x:v>0</x:v>
      </x:c>
      <x:c r="AS183" s="180" t="n">
        <x:f>IF(AR183&lt;=0,0,AR183*IFERROR(INDEX(Inputs!$E$15:$E$24,MATCH(7,Inputs!$L$15:$L$24,0)),0)/12)</x:f>
        <x:v>0</x:v>
      </x:c>
      <x:c r="AT183" s="180" t="n">
        <x:f>MIN(AR183+AS183,IF(AR183&gt;0,IFERROR(INDEX(Inputs!$H$15:$H$24,MATCH(7,Inputs!$L$15:$L$24,0)),0),0))</x:f>
        <x:v>0</x:v>
      </x:c>
      <x:c r="AU183" s="180" t="n">
        <x:f>MAX(0,AR183+AS183-AT183)</x:f>
        <x:v>0</x:v>
      </x:c>
      <x:c r="AV183" s="180" t="n">
        <x:f>MIN(AU183,MAX(0,$G183-SUM(K183,Q183,W183,AC183,AI183,AO183)))</x:f>
        <x:v>0</x:v>
      </x:c>
      <x:c r="AW183" s="180" t="n">
        <x:f>MAX(0,AU183-AV183)</x:f>
        <x:v>0</x:v>
      </x:c>
      <x:c r="AX183" s="180" t="n">
        <x:f>BC182</x:f>
        <x:v>0</x:v>
      </x:c>
      <x:c r="AY183" s="180" t="n">
        <x:f>IF(AX183&lt;=0,0,AX183*IFERROR(INDEX(Inputs!$E$15:$E$24,MATCH(8,Inputs!$L$15:$L$24,0)),0)/12)</x:f>
        <x:v>0</x:v>
      </x:c>
      <x:c r="AZ183" s="180" t="n">
        <x:f>MIN(AX183+AY183,IF(AX183&gt;0,IFERROR(INDEX(Inputs!$H$15:$H$24,MATCH(8,Inputs!$L$15:$L$24,0)),0),0))</x:f>
        <x:v>0</x:v>
      </x:c>
      <x:c r="BA183" s="180" t="n">
        <x:f>MAX(0,AX183+AY183-AZ183)</x:f>
        <x:v>0</x:v>
      </x:c>
      <x:c r="BB183" s="180" t="n">
        <x:f>MIN(BA183,MAX(0,$G183-SUM(K183,Q183,W183,AC183,AI183,AO183,AU183)))</x:f>
        <x:v>0</x:v>
      </x:c>
      <x:c r="BC183" s="180" t="n">
        <x:f>MAX(0,BA183-BB183)</x:f>
        <x:v>0</x:v>
      </x:c>
      <x:c r="BD183" s="180" t="n">
        <x:f>BI182</x:f>
        <x:v>0</x:v>
      </x:c>
      <x:c r="BE183" s="180" t="n">
        <x:f>IF(BD183&lt;=0,0,BD183*IFERROR(INDEX(Inputs!$E$15:$E$24,MATCH(9,Inputs!$L$15:$L$24,0)),0)/12)</x:f>
        <x:v>0</x:v>
      </x:c>
      <x:c r="BF183" s="180" t="n">
        <x:f>MIN(BD183+BE183,IF(BD183&gt;0,IFERROR(INDEX(Inputs!$H$15:$H$24,MATCH(9,Inputs!$L$15:$L$24,0)),0),0))</x:f>
        <x:v>0</x:v>
      </x:c>
      <x:c r="BG183" s="180" t="n">
        <x:f>MAX(0,BD183+BE183-BF183)</x:f>
        <x:v>0</x:v>
      </x:c>
      <x:c r="BH183" s="180" t="n">
        <x:f>MIN(BG183,MAX(0,$G183-SUM(K183,Q183,W183,AC183,AI183,AO183,AU183,BA183)))</x:f>
        <x:v>0</x:v>
      </x:c>
      <x:c r="BI183" s="180" t="n">
        <x:f>MAX(0,BG183-BH183)</x:f>
        <x:v>0</x:v>
      </x:c>
      <x:c r="BJ183" s="180" t="n">
        <x:f>BO182</x:f>
        <x:v>0</x:v>
      </x:c>
      <x:c r="BK183" s="180" t="n">
        <x:f>IF(BJ183&lt;=0,0,BJ183*IFERROR(INDEX(Inputs!$E$15:$E$24,MATCH(10,Inputs!$L$15:$L$24,0)),0)/12)</x:f>
        <x:v>0</x:v>
      </x:c>
      <x:c r="BL183" s="180" t="n">
        <x:f>MIN(BJ183+BK183,IF(BJ183&gt;0,IFERROR(INDEX(Inputs!$H$15:$H$24,MATCH(10,Inputs!$L$15:$L$24,0)),0),0))</x:f>
        <x:v>0</x:v>
      </x:c>
      <x:c r="BM183" s="180" t="n">
        <x:f>MAX(0,BJ183+BK183-BL183)</x:f>
        <x:v>0</x:v>
      </x:c>
      <x:c r="BN183" s="180" t="n">
        <x:f>MIN(BM183,MAX(0,$G183-SUM(K183,Q183,W183,AC183,AI183,AO183,AU183,BA183,BG183)))</x:f>
        <x:v>0</x:v>
      </x:c>
      <x:c r="BO183" s="192" t="n">
        <x:f>MAX(0,BM183-BN183)</x:f>
        <x:v>0</x:v>
      </x:c>
    </x:row>
    <x:row r="184">
      <x:c r="A184" s="191" t="n">
        <x:f>177</x:f>
        <x:v>177</x:v>
      </x:c>
      <x:c r="B184" s="178" t="n">
        <x:f>EDATE(Inputs!$B$4,A184-1)</x:f>
        <x:v>51575</x:v>
      </x:c>
      <x:c r="C184" s="182" t="n">
        <x:f>SUM(H184,N184,T184,Z184,AF184,AL184,AR184,AX184,BD184,BJ184)</x:f>
        <x:v>0</x:v>
      </x:c>
      <x:c r="D184" s="182" t="n">
        <x:f>SUM(I184,O184,U184,AA184,AG184,AM184,AS184,AY184,BE184,BK184)</x:f>
        <x:v>0</x:v>
      </x:c>
      <x:c r="E184" s="182" t="n">
        <x:f>SUM(J184,P184,V184,AB184,AH184,AN184,AT184,AZ184,BF184,BL184)+SUM(L184,R184,X184,AD184,AJ184,AP184,AV184,BB184,BH184,BN184)</x:f>
        <x:v>0</x:v>
      </x:c>
      <x:c r="F184" s="182" t="n">
        <x:f>SUM(M184,S184,Y184,AE184,AK184,AQ184,AW184,BC184,BI184,BO184)</x:f>
        <x:v>0</x:v>
      </x:c>
      <x:c r="G184" s="182" t="n">
        <x:f>MAX(0,Inputs!$B$12-SUM(J184,P184,V184,AB184,AH184,AN184,AT184,AZ184,BF184,BL184))</x:f>
        <x:v>1150</x:v>
      </x:c>
      <x:c r="H184" s="180" t="n">
        <x:f>M183</x:f>
        <x:v>0</x:v>
      </x:c>
      <x:c r="I184" s="180" t="n">
        <x:f>IF(H184&lt;=0,0,H184*IFERROR(INDEX(Inputs!$E$15:$E$24,MATCH(1,Inputs!$L$15:$L$24,0)),0)/12)</x:f>
        <x:v>0</x:v>
      </x:c>
      <x:c r="J184" s="180" t="n">
        <x:f>MIN(H184+I184,IF(H184&gt;0,IFERROR(INDEX(Inputs!$H$15:$H$24,MATCH(1,Inputs!$L$15:$L$24,0)),0),0))</x:f>
        <x:v>0</x:v>
      </x:c>
      <x:c r="K184" s="180" t="n">
        <x:f>MAX(0,H184+I184-J184)</x:f>
        <x:v>0</x:v>
      </x:c>
      <x:c r="L184" s="180" t="n">
        <x:f>MIN(K184,MAX(0,$G184-0))</x:f>
        <x:v>0</x:v>
      </x:c>
      <x:c r="M184" s="180" t="n">
        <x:f>MAX(0,K184-L184)</x:f>
        <x:v>0</x:v>
      </x:c>
      <x:c r="N184" s="180" t="n">
        <x:f>S183</x:f>
        <x:v>0</x:v>
      </x:c>
      <x:c r="O184" s="180" t="n">
        <x:f>IF(N184&lt;=0,0,N184*IFERROR(INDEX(Inputs!$E$15:$E$24,MATCH(2,Inputs!$L$15:$L$24,0)),0)/12)</x:f>
        <x:v>0</x:v>
      </x:c>
      <x:c r="P184" s="180" t="n">
        <x:f>MIN(N184+O184,IF(N184&gt;0,IFERROR(INDEX(Inputs!$H$15:$H$24,MATCH(2,Inputs!$L$15:$L$24,0)),0),0))</x:f>
        <x:v>0</x:v>
      </x:c>
      <x:c r="Q184" s="180" t="n">
        <x:f>MAX(0,N184+O184-P184)</x:f>
        <x:v>0</x:v>
      </x:c>
      <x:c r="R184" s="180" t="n">
        <x:f>MIN(Q184,MAX(0,$G184-SUM(K184)))</x:f>
        <x:v>0</x:v>
      </x:c>
      <x:c r="S184" s="180" t="n">
        <x:f>MAX(0,Q184-R184)</x:f>
        <x:v>0</x:v>
      </x:c>
      <x:c r="T184" s="180" t="n">
        <x:f>Y183</x:f>
        <x:v>0</x:v>
      </x:c>
      <x:c r="U184" s="180" t="n">
        <x:f>IF(T184&lt;=0,0,T184*IFERROR(INDEX(Inputs!$E$15:$E$24,MATCH(3,Inputs!$L$15:$L$24,0)),0)/12)</x:f>
        <x:v>0</x:v>
      </x:c>
      <x:c r="V184" s="180" t="n">
        <x:f>MIN(T184+U184,IF(T184&gt;0,IFERROR(INDEX(Inputs!$H$15:$H$24,MATCH(3,Inputs!$L$15:$L$24,0)),0),0))</x:f>
        <x:v>0</x:v>
      </x:c>
      <x:c r="W184" s="180" t="n">
        <x:f>MAX(0,T184+U184-V184)</x:f>
        <x:v>0</x:v>
      </x:c>
      <x:c r="X184" s="180" t="n">
        <x:f>MIN(W184,MAX(0,$G184-SUM(K184,Q184)))</x:f>
        <x:v>0</x:v>
      </x:c>
      <x:c r="Y184" s="180" t="n">
        <x:f>MAX(0,W184-X184)</x:f>
        <x:v>0</x:v>
      </x:c>
      <x:c r="Z184" s="180" t="n">
        <x:f>AE183</x:f>
        <x:v>0</x:v>
      </x:c>
      <x:c r="AA184" s="180" t="n">
        <x:f>IF(Z184&lt;=0,0,Z184*IFERROR(INDEX(Inputs!$E$15:$E$24,MATCH(4,Inputs!$L$15:$L$24,0)),0)/12)</x:f>
        <x:v>0</x:v>
      </x:c>
      <x:c r="AB184" s="180" t="n">
        <x:f>MIN(Z184+AA184,IF(Z184&gt;0,IFERROR(INDEX(Inputs!$H$15:$H$24,MATCH(4,Inputs!$L$15:$L$24,0)),0),0))</x:f>
        <x:v>0</x:v>
      </x:c>
      <x:c r="AC184" s="180" t="n">
        <x:f>MAX(0,Z184+AA184-AB184)</x:f>
        <x:v>0</x:v>
      </x:c>
      <x:c r="AD184" s="180" t="n">
        <x:f>MIN(AC184,MAX(0,$G184-SUM(K184,Q184,W184)))</x:f>
        <x:v>0</x:v>
      </x:c>
      <x:c r="AE184" s="180" t="n">
        <x:f>MAX(0,AC184-AD184)</x:f>
        <x:v>0</x:v>
      </x:c>
      <x:c r="AF184" s="180" t="n">
        <x:f>AK183</x:f>
        <x:v>0</x:v>
      </x:c>
      <x:c r="AG184" s="180" t="n">
        <x:f>IF(AF184&lt;=0,0,AF184*IFERROR(INDEX(Inputs!$E$15:$E$24,MATCH(5,Inputs!$L$15:$L$24,0)),0)/12)</x:f>
        <x:v>0</x:v>
      </x:c>
      <x:c r="AH184" s="180" t="n">
        <x:f>MIN(AF184+AG184,IF(AF184&gt;0,IFERROR(INDEX(Inputs!$H$15:$H$24,MATCH(5,Inputs!$L$15:$L$24,0)),0),0))</x:f>
        <x:v>0</x:v>
      </x:c>
      <x:c r="AI184" s="180" t="n">
        <x:f>MAX(0,AF184+AG184-AH184)</x:f>
        <x:v>0</x:v>
      </x:c>
      <x:c r="AJ184" s="180" t="n">
        <x:f>MIN(AI184,MAX(0,$G184-SUM(K184,Q184,W184,AC184)))</x:f>
        <x:v>0</x:v>
      </x:c>
      <x:c r="AK184" s="180" t="n">
        <x:f>MAX(0,AI184-AJ184)</x:f>
        <x:v>0</x:v>
      </x:c>
      <x:c r="AL184" s="180" t="n">
        <x:f>AQ183</x:f>
        <x:v>0</x:v>
      </x:c>
      <x:c r="AM184" s="180" t="n">
        <x:f>IF(AL184&lt;=0,0,AL184*IFERROR(INDEX(Inputs!$E$15:$E$24,MATCH(6,Inputs!$L$15:$L$24,0)),0)/12)</x:f>
        <x:v>0</x:v>
      </x:c>
      <x:c r="AN184" s="180" t="n">
        <x:f>MIN(AL184+AM184,IF(AL184&gt;0,IFERROR(INDEX(Inputs!$H$15:$H$24,MATCH(6,Inputs!$L$15:$L$24,0)),0),0))</x:f>
        <x:v>0</x:v>
      </x:c>
      <x:c r="AO184" s="180" t="n">
        <x:f>MAX(0,AL184+AM184-AN184)</x:f>
        <x:v>0</x:v>
      </x:c>
      <x:c r="AP184" s="180" t="n">
        <x:f>MIN(AO184,MAX(0,$G184-SUM(K184,Q184,W184,AC184,AI184)))</x:f>
        <x:v>0</x:v>
      </x:c>
      <x:c r="AQ184" s="180" t="n">
        <x:f>MAX(0,AO184-AP184)</x:f>
        <x:v>0</x:v>
      </x:c>
      <x:c r="AR184" s="180" t="n">
        <x:f>AW183</x:f>
        <x:v>0</x:v>
      </x:c>
      <x:c r="AS184" s="180" t="n">
        <x:f>IF(AR184&lt;=0,0,AR184*IFERROR(INDEX(Inputs!$E$15:$E$24,MATCH(7,Inputs!$L$15:$L$24,0)),0)/12)</x:f>
        <x:v>0</x:v>
      </x:c>
      <x:c r="AT184" s="180" t="n">
        <x:f>MIN(AR184+AS184,IF(AR184&gt;0,IFERROR(INDEX(Inputs!$H$15:$H$24,MATCH(7,Inputs!$L$15:$L$24,0)),0),0))</x:f>
        <x:v>0</x:v>
      </x:c>
      <x:c r="AU184" s="180" t="n">
        <x:f>MAX(0,AR184+AS184-AT184)</x:f>
        <x:v>0</x:v>
      </x:c>
      <x:c r="AV184" s="180" t="n">
        <x:f>MIN(AU184,MAX(0,$G184-SUM(K184,Q184,W184,AC184,AI184,AO184)))</x:f>
        <x:v>0</x:v>
      </x:c>
      <x:c r="AW184" s="180" t="n">
        <x:f>MAX(0,AU184-AV184)</x:f>
        <x:v>0</x:v>
      </x:c>
      <x:c r="AX184" s="180" t="n">
        <x:f>BC183</x:f>
        <x:v>0</x:v>
      </x:c>
      <x:c r="AY184" s="180" t="n">
        <x:f>IF(AX184&lt;=0,0,AX184*IFERROR(INDEX(Inputs!$E$15:$E$24,MATCH(8,Inputs!$L$15:$L$24,0)),0)/12)</x:f>
        <x:v>0</x:v>
      </x:c>
      <x:c r="AZ184" s="180" t="n">
        <x:f>MIN(AX184+AY184,IF(AX184&gt;0,IFERROR(INDEX(Inputs!$H$15:$H$24,MATCH(8,Inputs!$L$15:$L$24,0)),0),0))</x:f>
        <x:v>0</x:v>
      </x:c>
      <x:c r="BA184" s="180" t="n">
        <x:f>MAX(0,AX184+AY184-AZ184)</x:f>
        <x:v>0</x:v>
      </x:c>
      <x:c r="BB184" s="180" t="n">
        <x:f>MIN(BA184,MAX(0,$G184-SUM(K184,Q184,W184,AC184,AI184,AO184,AU184)))</x:f>
        <x:v>0</x:v>
      </x:c>
      <x:c r="BC184" s="180" t="n">
        <x:f>MAX(0,BA184-BB184)</x:f>
        <x:v>0</x:v>
      </x:c>
      <x:c r="BD184" s="180" t="n">
        <x:f>BI183</x:f>
        <x:v>0</x:v>
      </x:c>
      <x:c r="BE184" s="180" t="n">
        <x:f>IF(BD184&lt;=0,0,BD184*IFERROR(INDEX(Inputs!$E$15:$E$24,MATCH(9,Inputs!$L$15:$L$24,0)),0)/12)</x:f>
        <x:v>0</x:v>
      </x:c>
      <x:c r="BF184" s="180" t="n">
        <x:f>MIN(BD184+BE184,IF(BD184&gt;0,IFERROR(INDEX(Inputs!$H$15:$H$24,MATCH(9,Inputs!$L$15:$L$24,0)),0),0))</x:f>
        <x:v>0</x:v>
      </x:c>
      <x:c r="BG184" s="180" t="n">
        <x:f>MAX(0,BD184+BE184-BF184)</x:f>
        <x:v>0</x:v>
      </x:c>
      <x:c r="BH184" s="180" t="n">
        <x:f>MIN(BG184,MAX(0,$G184-SUM(K184,Q184,W184,AC184,AI184,AO184,AU184,BA184)))</x:f>
        <x:v>0</x:v>
      </x:c>
      <x:c r="BI184" s="180" t="n">
        <x:f>MAX(0,BG184-BH184)</x:f>
        <x:v>0</x:v>
      </x:c>
      <x:c r="BJ184" s="180" t="n">
        <x:f>BO183</x:f>
        <x:v>0</x:v>
      </x:c>
      <x:c r="BK184" s="180" t="n">
        <x:f>IF(BJ184&lt;=0,0,BJ184*IFERROR(INDEX(Inputs!$E$15:$E$24,MATCH(10,Inputs!$L$15:$L$24,0)),0)/12)</x:f>
        <x:v>0</x:v>
      </x:c>
      <x:c r="BL184" s="180" t="n">
        <x:f>MIN(BJ184+BK184,IF(BJ184&gt;0,IFERROR(INDEX(Inputs!$H$15:$H$24,MATCH(10,Inputs!$L$15:$L$24,0)),0),0))</x:f>
        <x:v>0</x:v>
      </x:c>
      <x:c r="BM184" s="180" t="n">
        <x:f>MAX(0,BJ184+BK184-BL184)</x:f>
        <x:v>0</x:v>
      </x:c>
      <x:c r="BN184" s="180" t="n">
        <x:f>MIN(BM184,MAX(0,$G184-SUM(K184,Q184,W184,AC184,AI184,AO184,AU184,BA184,BG184)))</x:f>
        <x:v>0</x:v>
      </x:c>
      <x:c r="BO184" s="192" t="n">
        <x:f>MAX(0,BM184-BN184)</x:f>
        <x:v>0</x:v>
      </x:c>
    </x:row>
    <x:row r="185">
      <x:c r="A185" s="191" t="n">
        <x:f>178</x:f>
        <x:v>178</x:v>
      </x:c>
      <x:c r="B185" s="178" t="n">
        <x:f>EDATE(Inputs!$B$4,A185-1)</x:f>
        <x:v>51606</x:v>
      </x:c>
      <x:c r="C185" s="182" t="n">
        <x:f>SUM(H185,N185,T185,Z185,AF185,AL185,AR185,AX185,BD185,BJ185)</x:f>
        <x:v>0</x:v>
      </x:c>
      <x:c r="D185" s="182" t="n">
        <x:f>SUM(I185,O185,U185,AA185,AG185,AM185,AS185,AY185,BE185,BK185)</x:f>
        <x:v>0</x:v>
      </x:c>
      <x:c r="E185" s="182" t="n">
        <x:f>SUM(J185,P185,V185,AB185,AH185,AN185,AT185,AZ185,BF185,BL185)+SUM(L185,R185,X185,AD185,AJ185,AP185,AV185,BB185,BH185,BN185)</x:f>
        <x:v>0</x:v>
      </x:c>
      <x:c r="F185" s="182" t="n">
        <x:f>SUM(M185,S185,Y185,AE185,AK185,AQ185,AW185,BC185,BI185,BO185)</x:f>
        <x:v>0</x:v>
      </x:c>
      <x:c r="G185" s="182" t="n">
        <x:f>MAX(0,Inputs!$B$12-SUM(J185,P185,V185,AB185,AH185,AN185,AT185,AZ185,BF185,BL185))</x:f>
        <x:v>1150</x:v>
      </x:c>
      <x:c r="H185" s="180" t="n">
        <x:f>M184</x:f>
        <x:v>0</x:v>
      </x:c>
      <x:c r="I185" s="180" t="n">
        <x:f>IF(H185&lt;=0,0,H185*IFERROR(INDEX(Inputs!$E$15:$E$24,MATCH(1,Inputs!$L$15:$L$24,0)),0)/12)</x:f>
        <x:v>0</x:v>
      </x:c>
      <x:c r="J185" s="180" t="n">
        <x:f>MIN(H185+I185,IF(H185&gt;0,IFERROR(INDEX(Inputs!$H$15:$H$24,MATCH(1,Inputs!$L$15:$L$24,0)),0),0))</x:f>
        <x:v>0</x:v>
      </x:c>
      <x:c r="K185" s="180" t="n">
        <x:f>MAX(0,H185+I185-J185)</x:f>
        <x:v>0</x:v>
      </x:c>
      <x:c r="L185" s="180" t="n">
        <x:f>MIN(K185,MAX(0,$G185-0))</x:f>
        <x:v>0</x:v>
      </x:c>
      <x:c r="M185" s="180" t="n">
        <x:f>MAX(0,K185-L185)</x:f>
        <x:v>0</x:v>
      </x:c>
      <x:c r="N185" s="180" t="n">
        <x:f>S184</x:f>
        <x:v>0</x:v>
      </x:c>
      <x:c r="O185" s="180" t="n">
        <x:f>IF(N185&lt;=0,0,N185*IFERROR(INDEX(Inputs!$E$15:$E$24,MATCH(2,Inputs!$L$15:$L$24,0)),0)/12)</x:f>
        <x:v>0</x:v>
      </x:c>
      <x:c r="P185" s="180" t="n">
        <x:f>MIN(N185+O185,IF(N185&gt;0,IFERROR(INDEX(Inputs!$H$15:$H$24,MATCH(2,Inputs!$L$15:$L$24,0)),0),0))</x:f>
        <x:v>0</x:v>
      </x:c>
      <x:c r="Q185" s="180" t="n">
        <x:f>MAX(0,N185+O185-P185)</x:f>
        <x:v>0</x:v>
      </x:c>
      <x:c r="R185" s="180" t="n">
        <x:f>MIN(Q185,MAX(0,$G185-SUM(K185)))</x:f>
        <x:v>0</x:v>
      </x:c>
      <x:c r="S185" s="180" t="n">
        <x:f>MAX(0,Q185-R185)</x:f>
        <x:v>0</x:v>
      </x:c>
      <x:c r="T185" s="180" t="n">
        <x:f>Y184</x:f>
        <x:v>0</x:v>
      </x:c>
      <x:c r="U185" s="180" t="n">
        <x:f>IF(T185&lt;=0,0,T185*IFERROR(INDEX(Inputs!$E$15:$E$24,MATCH(3,Inputs!$L$15:$L$24,0)),0)/12)</x:f>
        <x:v>0</x:v>
      </x:c>
      <x:c r="V185" s="180" t="n">
        <x:f>MIN(T185+U185,IF(T185&gt;0,IFERROR(INDEX(Inputs!$H$15:$H$24,MATCH(3,Inputs!$L$15:$L$24,0)),0),0))</x:f>
        <x:v>0</x:v>
      </x:c>
      <x:c r="W185" s="180" t="n">
        <x:f>MAX(0,T185+U185-V185)</x:f>
        <x:v>0</x:v>
      </x:c>
      <x:c r="X185" s="180" t="n">
        <x:f>MIN(W185,MAX(0,$G185-SUM(K185,Q185)))</x:f>
        <x:v>0</x:v>
      </x:c>
      <x:c r="Y185" s="180" t="n">
        <x:f>MAX(0,W185-X185)</x:f>
        <x:v>0</x:v>
      </x:c>
      <x:c r="Z185" s="180" t="n">
        <x:f>AE184</x:f>
        <x:v>0</x:v>
      </x:c>
      <x:c r="AA185" s="180" t="n">
        <x:f>IF(Z185&lt;=0,0,Z185*IFERROR(INDEX(Inputs!$E$15:$E$24,MATCH(4,Inputs!$L$15:$L$24,0)),0)/12)</x:f>
        <x:v>0</x:v>
      </x:c>
      <x:c r="AB185" s="180" t="n">
        <x:f>MIN(Z185+AA185,IF(Z185&gt;0,IFERROR(INDEX(Inputs!$H$15:$H$24,MATCH(4,Inputs!$L$15:$L$24,0)),0),0))</x:f>
        <x:v>0</x:v>
      </x:c>
      <x:c r="AC185" s="180" t="n">
        <x:f>MAX(0,Z185+AA185-AB185)</x:f>
        <x:v>0</x:v>
      </x:c>
      <x:c r="AD185" s="180" t="n">
        <x:f>MIN(AC185,MAX(0,$G185-SUM(K185,Q185,W185)))</x:f>
        <x:v>0</x:v>
      </x:c>
      <x:c r="AE185" s="180" t="n">
        <x:f>MAX(0,AC185-AD185)</x:f>
        <x:v>0</x:v>
      </x:c>
      <x:c r="AF185" s="180" t="n">
        <x:f>AK184</x:f>
        <x:v>0</x:v>
      </x:c>
      <x:c r="AG185" s="180" t="n">
        <x:f>IF(AF185&lt;=0,0,AF185*IFERROR(INDEX(Inputs!$E$15:$E$24,MATCH(5,Inputs!$L$15:$L$24,0)),0)/12)</x:f>
        <x:v>0</x:v>
      </x:c>
      <x:c r="AH185" s="180" t="n">
        <x:f>MIN(AF185+AG185,IF(AF185&gt;0,IFERROR(INDEX(Inputs!$H$15:$H$24,MATCH(5,Inputs!$L$15:$L$24,0)),0),0))</x:f>
        <x:v>0</x:v>
      </x:c>
      <x:c r="AI185" s="180" t="n">
        <x:f>MAX(0,AF185+AG185-AH185)</x:f>
        <x:v>0</x:v>
      </x:c>
      <x:c r="AJ185" s="180" t="n">
        <x:f>MIN(AI185,MAX(0,$G185-SUM(K185,Q185,W185,AC185)))</x:f>
        <x:v>0</x:v>
      </x:c>
      <x:c r="AK185" s="180" t="n">
        <x:f>MAX(0,AI185-AJ185)</x:f>
        <x:v>0</x:v>
      </x:c>
      <x:c r="AL185" s="180" t="n">
        <x:f>AQ184</x:f>
        <x:v>0</x:v>
      </x:c>
      <x:c r="AM185" s="180" t="n">
        <x:f>IF(AL185&lt;=0,0,AL185*IFERROR(INDEX(Inputs!$E$15:$E$24,MATCH(6,Inputs!$L$15:$L$24,0)),0)/12)</x:f>
        <x:v>0</x:v>
      </x:c>
      <x:c r="AN185" s="180" t="n">
        <x:f>MIN(AL185+AM185,IF(AL185&gt;0,IFERROR(INDEX(Inputs!$H$15:$H$24,MATCH(6,Inputs!$L$15:$L$24,0)),0),0))</x:f>
        <x:v>0</x:v>
      </x:c>
      <x:c r="AO185" s="180" t="n">
        <x:f>MAX(0,AL185+AM185-AN185)</x:f>
        <x:v>0</x:v>
      </x:c>
      <x:c r="AP185" s="180" t="n">
        <x:f>MIN(AO185,MAX(0,$G185-SUM(K185,Q185,W185,AC185,AI185)))</x:f>
        <x:v>0</x:v>
      </x:c>
      <x:c r="AQ185" s="180" t="n">
        <x:f>MAX(0,AO185-AP185)</x:f>
        <x:v>0</x:v>
      </x:c>
      <x:c r="AR185" s="180" t="n">
        <x:f>AW184</x:f>
        <x:v>0</x:v>
      </x:c>
      <x:c r="AS185" s="180" t="n">
        <x:f>IF(AR185&lt;=0,0,AR185*IFERROR(INDEX(Inputs!$E$15:$E$24,MATCH(7,Inputs!$L$15:$L$24,0)),0)/12)</x:f>
        <x:v>0</x:v>
      </x:c>
      <x:c r="AT185" s="180" t="n">
        <x:f>MIN(AR185+AS185,IF(AR185&gt;0,IFERROR(INDEX(Inputs!$H$15:$H$24,MATCH(7,Inputs!$L$15:$L$24,0)),0),0))</x:f>
        <x:v>0</x:v>
      </x:c>
      <x:c r="AU185" s="180" t="n">
        <x:f>MAX(0,AR185+AS185-AT185)</x:f>
        <x:v>0</x:v>
      </x:c>
      <x:c r="AV185" s="180" t="n">
        <x:f>MIN(AU185,MAX(0,$G185-SUM(K185,Q185,W185,AC185,AI185,AO185)))</x:f>
        <x:v>0</x:v>
      </x:c>
      <x:c r="AW185" s="180" t="n">
        <x:f>MAX(0,AU185-AV185)</x:f>
        <x:v>0</x:v>
      </x:c>
      <x:c r="AX185" s="180" t="n">
        <x:f>BC184</x:f>
        <x:v>0</x:v>
      </x:c>
      <x:c r="AY185" s="180" t="n">
        <x:f>IF(AX185&lt;=0,0,AX185*IFERROR(INDEX(Inputs!$E$15:$E$24,MATCH(8,Inputs!$L$15:$L$24,0)),0)/12)</x:f>
        <x:v>0</x:v>
      </x:c>
      <x:c r="AZ185" s="180" t="n">
        <x:f>MIN(AX185+AY185,IF(AX185&gt;0,IFERROR(INDEX(Inputs!$H$15:$H$24,MATCH(8,Inputs!$L$15:$L$24,0)),0),0))</x:f>
        <x:v>0</x:v>
      </x:c>
      <x:c r="BA185" s="180" t="n">
        <x:f>MAX(0,AX185+AY185-AZ185)</x:f>
        <x:v>0</x:v>
      </x:c>
      <x:c r="BB185" s="180" t="n">
        <x:f>MIN(BA185,MAX(0,$G185-SUM(K185,Q185,W185,AC185,AI185,AO185,AU185)))</x:f>
        <x:v>0</x:v>
      </x:c>
      <x:c r="BC185" s="180" t="n">
        <x:f>MAX(0,BA185-BB185)</x:f>
        <x:v>0</x:v>
      </x:c>
      <x:c r="BD185" s="180" t="n">
        <x:f>BI184</x:f>
        <x:v>0</x:v>
      </x:c>
      <x:c r="BE185" s="180" t="n">
        <x:f>IF(BD185&lt;=0,0,BD185*IFERROR(INDEX(Inputs!$E$15:$E$24,MATCH(9,Inputs!$L$15:$L$24,0)),0)/12)</x:f>
        <x:v>0</x:v>
      </x:c>
      <x:c r="BF185" s="180" t="n">
        <x:f>MIN(BD185+BE185,IF(BD185&gt;0,IFERROR(INDEX(Inputs!$H$15:$H$24,MATCH(9,Inputs!$L$15:$L$24,0)),0),0))</x:f>
        <x:v>0</x:v>
      </x:c>
      <x:c r="BG185" s="180" t="n">
        <x:f>MAX(0,BD185+BE185-BF185)</x:f>
        <x:v>0</x:v>
      </x:c>
      <x:c r="BH185" s="180" t="n">
        <x:f>MIN(BG185,MAX(0,$G185-SUM(K185,Q185,W185,AC185,AI185,AO185,AU185,BA185)))</x:f>
        <x:v>0</x:v>
      </x:c>
      <x:c r="BI185" s="180" t="n">
        <x:f>MAX(0,BG185-BH185)</x:f>
        <x:v>0</x:v>
      </x:c>
      <x:c r="BJ185" s="180" t="n">
        <x:f>BO184</x:f>
        <x:v>0</x:v>
      </x:c>
      <x:c r="BK185" s="180" t="n">
        <x:f>IF(BJ185&lt;=0,0,BJ185*IFERROR(INDEX(Inputs!$E$15:$E$24,MATCH(10,Inputs!$L$15:$L$24,0)),0)/12)</x:f>
        <x:v>0</x:v>
      </x:c>
      <x:c r="BL185" s="180" t="n">
        <x:f>MIN(BJ185+BK185,IF(BJ185&gt;0,IFERROR(INDEX(Inputs!$H$15:$H$24,MATCH(10,Inputs!$L$15:$L$24,0)),0),0))</x:f>
        <x:v>0</x:v>
      </x:c>
      <x:c r="BM185" s="180" t="n">
        <x:f>MAX(0,BJ185+BK185-BL185)</x:f>
        <x:v>0</x:v>
      </x:c>
      <x:c r="BN185" s="180" t="n">
        <x:f>MIN(BM185,MAX(0,$G185-SUM(K185,Q185,W185,AC185,AI185,AO185,AU185,BA185,BG185)))</x:f>
        <x:v>0</x:v>
      </x:c>
      <x:c r="BO185" s="192" t="n">
        <x:f>MAX(0,BM185-BN185)</x:f>
        <x:v>0</x:v>
      </x:c>
    </x:row>
    <x:row r="186">
      <x:c r="A186" s="191" t="n">
        <x:f>179</x:f>
        <x:v>179</x:v>
      </x:c>
      <x:c r="B186" s="178" t="n">
        <x:f>EDATE(Inputs!$B$4,A186-1)</x:f>
        <x:v>51636</x:v>
      </x:c>
      <x:c r="C186" s="182" t="n">
        <x:f>SUM(H186,N186,T186,Z186,AF186,AL186,AR186,AX186,BD186,BJ186)</x:f>
        <x:v>0</x:v>
      </x:c>
      <x:c r="D186" s="182" t="n">
        <x:f>SUM(I186,O186,U186,AA186,AG186,AM186,AS186,AY186,BE186,BK186)</x:f>
        <x:v>0</x:v>
      </x:c>
      <x:c r="E186" s="182" t="n">
        <x:f>SUM(J186,P186,V186,AB186,AH186,AN186,AT186,AZ186,BF186,BL186)+SUM(L186,R186,X186,AD186,AJ186,AP186,AV186,BB186,BH186,BN186)</x:f>
        <x:v>0</x:v>
      </x:c>
      <x:c r="F186" s="182" t="n">
        <x:f>SUM(M186,S186,Y186,AE186,AK186,AQ186,AW186,BC186,BI186,BO186)</x:f>
        <x:v>0</x:v>
      </x:c>
      <x:c r="G186" s="182" t="n">
        <x:f>MAX(0,Inputs!$B$12-SUM(J186,P186,V186,AB186,AH186,AN186,AT186,AZ186,BF186,BL186))</x:f>
        <x:v>1150</x:v>
      </x:c>
      <x:c r="H186" s="180" t="n">
        <x:f>M185</x:f>
        <x:v>0</x:v>
      </x:c>
      <x:c r="I186" s="180" t="n">
        <x:f>IF(H186&lt;=0,0,H186*IFERROR(INDEX(Inputs!$E$15:$E$24,MATCH(1,Inputs!$L$15:$L$24,0)),0)/12)</x:f>
        <x:v>0</x:v>
      </x:c>
      <x:c r="J186" s="180" t="n">
        <x:f>MIN(H186+I186,IF(H186&gt;0,IFERROR(INDEX(Inputs!$H$15:$H$24,MATCH(1,Inputs!$L$15:$L$24,0)),0),0))</x:f>
        <x:v>0</x:v>
      </x:c>
      <x:c r="K186" s="180" t="n">
        <x:f>MAX(0,H186+I186-J186)</x:f>
        <x:v>0</x:v>
      </x:c>
      <x:c r="L186" s="180" t="n">
        <x:f>MIN(K186,MAX(0,$G186-0))</x:f>
        <x:v>0</x:v>
      </x:c>
      <x:c r="M186" s="180" t="n">
        <x:f>MAX(0,K186-L186)</x:f>
        <x:v>0</x:v>
      </x:c>
      <x:c r="N186" s="180" t="n">
        <x:f>S185</x:f>
        <x:v>0</x:v>
      </x:c>
      <x:c r="O186" s="180" t="n">
        <x:f>IF(N186&lt;=0,0,N186*IFERROR(INDEX(Inputs!$E$15:$E$24,MATCH(2,Inputs!$L$15:$L$24,0)),0)/12)</x:f>
        <x:v>0</x:v>
      </x:c>
      <x:c r="P186" s="180" t="n">
        <x:f>MIN(N186+O186,IF(N186&gt;0,IFERROR(INDEX(Inputs!$H$15:$H$24,MATCH(2,Inputs!$L$15:$L$24,0)),0),0))</x:f>
        <x:v>0</x:v>
      </x:c>
      <x:c r="Q186" s="180" t="n">
        <x:f>MAX(0,N186+O186-P186)</x:f>
        <x:v>0</x:v>
      </x:c>
      <x:c r="R186" s="180" t="n">
        <x:f>MIN(Q186,MAX(0,$G186-SUM(K186)))</x:f>
        <x:v>0</x:v>
      </x:c>
      <x:c r="S186" s="180" t="n">
        <x:f>MAX(0,Q186-R186)</x:f>
        <x:v>0</x:v>
      </x:c>
      <x:c r="T186" s="180" t="n">
        <x:f>Y185</x:f>
        <x:v>0</x:v>
      </x:c>
      <x:c r="U186" s="180" t="n">
        <x:f>IF(T186&lt;=0,0,T186*IFERROR(INDEX(Inputs!$E$15:$E$24,MATCH(3,Inputs!$L$15:$L$24,0)),0)/12)</x:f>
        <x:v>0</x:v>
      </x:c>
      <x:c r="V186" s="180" t="n">
        <x:f>MIN(T186+U186,IF(T186&gt;0,IFERROR(INDEX(Inputs!$H$15:$H$24,MATCH(3,Inputs!$L$15:$L$24,0)),0),0))</x:f>
        <x:v>0</x:v>
      </x:c>
      <x:c r="W186" s="180" t="n">
        <x:f>MAX(0,T186+U186-V186)</x:f>
        <x:v>0</x:v>
      </x:c>
      <x:c r="X186" s="180" t="n">
        <x:f>MIN(W186,MAX(0,$G186-SUM(K186,Q186)))</x:f>
        <x:v>0</x:v>
      </x:c>
      <x:c r="Y186" s="180" t="n">
        <x:f>MAX(0,W186-X186)</x:f>
        <x:v>0</x:v>
      </x:c>
      <x:c r="Z186" s="180" t="n">
        <x:f>AE185</x:f>
        <x:v>0</x:v>
      </x:c>
      <x:c r="AA186" s="180" t="n">
        <x:f>IF(Z186&lt;=0,0,Z186*IFERROR(INDEX(Inputs!$E$15:$E$24,MATCH(4,Inputs!$L$15:$L$24,0)),0)/12)</x:f>
        <x:v>0</x:v>
      </x:c>
      <x:c r="AB186" s="180" t="n">
        <x:f>MIN(Z186+AA186,IF(Z186&gt;0,IFERROR(INDEX(Inputs!$H$15:$H$24,MATCH(4,Inputs!$L$15:$L$24,0)),0),0))</x:f>
        <x:v>0</x:v>
      </x:c>
      <x:c r="AC186" s="180" t="n">
        <x:f>MAX(0,Z186+AA186-AB186)</x:f>
        <x:v>0</x:v>
      </x:c>
      <x:c r="AD186" s="180" t="n">
        <x:f>MIN(AC186,MAX(0,$G186-SUM(K186,Q186,W186)))</x:f>
        <x:v>0</x:v>
      </x:c>
      <x:c r="AE186" s="180" t="n">
        <x:f>MAX(0,AC186-AD186)</x:f>
        <x:v>0</x:v>
      </x:c>
      <x:c r="AF186" s="180" t="n">
        <x:f>AK185</x:f>
        <x:v>0</x:v>
      </x:c>
      <x:c r="AG186" s="180" t="n">
        <x:f>IF(AF186&lt;=0,0,AF186*IFERROR(INDEX(Inputs!$E$15:$E$24,MATCH(5,Inputs!$L$15:$L$24,0)),0)/12)</x:f>
        <x:v>0</x:v>
      </x:c>
      <x:c r="AH186" s="180" t="n">
        <x:f>MIN(AF186+AG186,IF(AF186&gt;0,IFERROR(INDEX(Inputs!$H$15:$H$24,MATCH(5,Inputs!$L$15:$L$24,0)),0),0))</x:f>
        <x:v>0</x:v>
      </x:c>
      <x:c r="AI186" s="180" t="n">
        <x:f>MAX(0,AF186+AG186-AH186)</x:f>
        <x:v>0</x:v>
      </x:c>
      <x:c r="AJ186" s="180" t="n">
        <x:f>MIN(AI186,MAX(0,$G186-SUM(K186,Q186,W186,AC186)))</x:f>
        <x:v>0</x:v>
      </x:c>
      <x:c r="AK186" s="180" t="n">
        <x:f>MAX(0,AI186-AJ186)</x:f>
        <x:v>0</x:v>
      </x:c>
      <x:c r="AL186" s="180" t="n">
        <x:f>AQ185</x:f>
        <x:v>0</x:v>
      </x:c>
      <x:c r="AM186" s="180" t="n">
        <x:f>IF(AL186&lt;=0,0,AL186*IFERROR(INDEX(Inputs!$E$15:$E$24,MATCH(6,Inputs!$L$15:$L$24,0)),0)/12)</x:f>
        <x:v>0</x:v>
      </x:c>
      <x:c r="AN186" s="180" t="n">
        <x:f>MIN(AL186+AM186,IF(AL186&gt;0,IFERROR(INDEX(Inputs!$H$15:$H$24,MATCH(6,Inputs!$L$15:$L$24,0)),0),0))</x:f>
        <x:v>0</x:v>
      </x:c>
      <x:c r="AO186" s="180" t="n">
        <x:f>MAX(0,AL186+AM186-AN186)</x:f>
        <x:v>0</x:v>
      </x:c>
      <x:c r="AP186" s="180" t="n">
        <x:f>MIN(AO186,MAX(0,$G186-SUM(K186,Q186,W186,AC186,AI186)))</x:f>
        <x:v>0</x:v>
      </x:c>
      <x:c r="AQ186" s="180" t="n">
        <x:f>MAX(0,AO186-AP186)</x:f>
        <x:v>0</x:v>
      </x:c>
      <x:c r="AR186" s="180" t="n">
        <x:f>AW185</x:f>
        <x:v>0</x:v>
      </x:c>
      <x:c r="AS186" s="180" t="n">
        <x:f>IF(AR186&lt;=0,0,AR186*IFERROR(INDEX(Inputs!$E$15:$E$24,MATCH(7,Inputs!$L$15:$L$24,0)),0)/12)</x:f>
        <x:v>0</x:v>
      </x:c>
      <x:c r="AT186" s="180" t="n">
        <x:f>MIN(AR186+AS186,IF(AR186&gt;0,IFERROR(INDEX(Inputs!$H$15:$H$24,MATCH(7,Inputs!$L$15:$L$24,0)),0),0))</x:f>
        <x:v>0</x:v>
      </x:c>
      <x:c r="AU186" s="180" t="n">
        <x:f>MAX(0,AR186+AS186-AT186)</x:f>
        <x:v>0</x:v>
      </x:c>
      <x:c r="AV186" s="180" t="n">
        <x:f>MIN(AU186,MAX(0,$G186-SUM(K186,Q186,W186,AC186,AI186,AO186)))</x:f>
        <x:v>0</x:v>
      </x:c>
      <x:c r="AW186" s="180" t="n">
        <x:f>MAX(0,AU186-AV186)</x:f>
        <x:v>0</x:v>
      </x:c>
      <x:c r="AX186" s="180" t="n">
        <x:f>BC185</x:f>
        <x:v>0</x:v>
      </x:c>
      <x:c r="AY186" s="180" t="n">
        <x:f>IF(AX186&lt;=0,0,AX186*IFERROR(INDEX(Inputs!$E$15:$E$24,MATCH(8,Inputs!$L$15:$L$24,0)),0)/12)</x:f>
        <x:v>0</x:v>
      </x:c>
      <x:c r="AZ186" s="180" t="n">
        <x:f>MIN(AX186+AY186,IF(AX186&gt;0,IFERROR(INDEX(Inputs!$H$15:$H$24,MATCH(8,Inputs!$L$15:$L$24,0)),0),0))</x:f>
        <x:v>0</x:v>
      </x:c>
      <x:c r="BA186" s="180" t="n">
        <x:f>MAX(0,AX186+AY186-AZ186)</x:f>
        <x:v>0</x:v>
      </x:c>
      <x:c r="BB186" s="180" t="n">
        <x:f>MIN(BA186,MAX(0,$G186-SUM(K186,Q186,W186,AC186,AI186,AO186,AU186)))</x:f>
        <x:v>0</x:v>
      </x:c>
      <x:c r="BC186" s="180" t="n">
        <x:f>MAX(0,BA186-BB186)</x:f>
        <x:v>0</x:v>
      </x:c>
      <x:c r="BD186" s="180" t="n">
        <x:f>BI185</x:f>
        <x:v>0</x:v>
      </x:c>
      <x:c r="BE186" s="180" t="n">
        <x:f>IF(BD186&lt;=0,0,BD186*IFERROR(INDEX(Inputs!$E$15:$E$24,MATCH(9,Inputs!$L$15:$L$24,0)),0)/12)</x:f>
        <x:v>0</x:v>
      </x:c>
      <x:c r="BF186" s="180" t="n">
        <x:f>MIN(BD186+BE186,IF(BD186&gt;0,IFERROR(INDEX(Inputs!$H$15:$H$24,MATCH(9,Inputs!$L$15:$L$24,0)),0),0))</x:f>
        <x:v>0</x:v>
      </x:c>
      <x:c r="BG186" s="180" t="n">
        <x:f>MAX(0,BD186+BE186-BF186)</x:f>
        <x:v>0</x:v>
      </x:c>
      <x:c r="BH186" s="180" t="n">
        <x:f>MIN(BG186,MAX(0,$G186-SUM(K186,Q186,W186,AC186,AI186,AO186,AU186,BA186)))</x:f>
        <x:v>0</x:v>
      </x:c>
      <x:c r="BI186" s="180" t="n">
        <x:f>MAX(0,BG186-BH186)</x:f>
        <x:v>0</x:v>
      </x:c>
      <x:c r="BJ186" s="180" t="n">
        <x:f>BO185</x:f>
        <x:v>0</x:v>
      </x:c>
      <x:c r="BK186" s="180" t="n">
        <x:f>IF(BJ186&lt;=0,0,BJ186*IFERROR(INDEX(Inputs!$E$15:$E$24,MATCH(10,Inputs!$L$15:$L$24,0)),0)/12)</x:f>
        <x:v>0</x:v>
      </x:c>
      <x:c r="BL186" s="180" t="n">
        <x:f>MIN(BJ186+BK186,IF(BJ186&gt;0,IFERROR(INDEX(Inputs!$H$15:$H$24,MATCH(10,Inputs!$L$15:$L$24,0)),0),0))</x:f>
        <x:v>0</x:v>
      </x:c>
      <x:c r="BM186" s="180" t="n">
        <x:f>MAX(0,BJ186+BK186-BL186)</x:f>
        <x:v>0</x:v>
      </x:c>
      <x:c r="BN186" s="180" t="n">
        <x:f>MIN(BM186,MAX(0,$G186-SUM(K186,Q186,W186,AC186,AI186,AO186,AU186,BA186,BG186)))</x:f>
        <x:v>0</x:v>
      </x:c>
      <x:c r="BO186" s="192" t="n">
        <x:f>MAX(0,BM186-BN186)</x:f>
        <x:v>0</x:v>
      </x:c>
    </x:row>
    <x:row r="187">
      <x:c r="A187" s="193" t="n">
        <x:f>180</x:f>
        <x:v>180</x:v>
      </x:c>
      <x:c r="B187" s="194" t="n">
        <x:f>EDATE(Inputs!$B$4,A187-1)</x:f>
        <x:v>51667</x:v>
      </x:c>
      <x:c r="C187" s="195" t="n">
        <x:f>SUM(H187,N187,T187,Z187,AF187,AL187,AR187,AX187,BD187,BJ187)</x:f>
        <x:v>0</x:v>
      </x:c>
      <x:c r="D187" s="195" t="n">
        <x:f>SUM(I187,O187,U187,AA187,AG187,AM187,AS187,AY187,BE187,BK187)</x:f>
        <x:v>0</x:v>
      </x:c>
      <x:c r="E187" s="195" t="n">
        <x:f>SUM(J187,P187,V187,AB187,AH187,AN187,AT187,AZ187,BF187,BL187)+SUM(L187,R187,X187,AD187,AJ187,AP187,AV187,BB187,BH187,BN187)</x:f>
        <x:v>0</x:v>
      </x:c>
      <x:c r="F187" s="195" t="n">
        <x:f>SUM(M187,S187,Y187,AE187,AK187,AQ187,AW187,BC187,BI187,BO187)</x:f>
        <x:v>0</x:v>
      </x:c>
      <x:c r="G187" s="195" t="n">
        <x:f>MAX(0,Inputs!$B$12-SUM(J187,P187,V187,AB187,AH187,AN187,AT187,AZ187,BF187,BL187))</x:f>
        <x:v>1150</x:v>
      </x:c>
      <x:c r="H187" s="196" t="n">
        <x:f>M186</x:f>
        <x:v>0</x:v>
      </x:c>
      <x:c r="I187" s="196" t="n">
        <x:f>IF(H187&lt;=0,0,H187*IFERROR(INDEX(Inputs!$E$15:$E$24,MATCH(1,Inputs!$L$15:$L$24,0)),0)/12)</x:f>
        <x:v>0</x:v>
      </x:c>
      <x:c r="J187" s="196" t="n">
        <x:f>MIN(H187+I187,IF(H187&gt;0,IFERROR(INDEX(Inputs!$H$15:$H$24,MATCH(1,Inputs!$L$15:$L$24,0)),0),0))</x:f>
        <x:v>0</x:v>
      </x:c>
      <x:c r="K187" s="196" t="n">
        <x:f>MAX(0,H187+I187-J187)</x:f>
        <x:v>0</x:v>
      </x:c>
      <x:c r="L187" s="196" t="n">
        <x:f>MIN(K187,MAX(0,$G187-0))</x:f>
        <x:v>0</x:v>
      </x:c>
      <x:c r="M187" s="196" t="n">
        <x:f>MAX(0,K187-L187)</x:f>
        <x:v>0</x:v>
      </x:c>
      <x:c r="N187" s="196" t="n">
        <x:f>S186</x:f>
        <x:v>0</x:v>
      </x:c>
      <x:c r="O187" s="196" t="n">
        <x:f>IF(N187&lt;=0,0,N187*IFERROR(INDEX(Inputs!$E$15:$E$24,MATCH(2,Inputs!$L$15:$L$24,0)),0)/12)</x:f>
        <x:v>0</x:v>
      </x:c>
      <x:c r="P187" s="196" t="n">
        <x:f>MIN(N187+O187,IF(N187&gt;0,IFERROR(INDEX(Inputs!$H$15:$H$24,MATCH(2,Inputs!$L$15:$L$24,0)),0),0))</x:f>
        <x:v>0</x:v>
      </x:c>
      <x:c r="Q187" s="196" t="n">
        <x:f>MAX(0,N187+O187-P187)</x:f>
        <x:v>0</x:v>
      </x:c>
      <x:c r="R187" s="196" t="n">
        <x:f>MIN(Q187,MAX(0,$G187-SUM(K187)))</x:f>
        <x:v>0</x:v>
      </x:c>
      <x:c r="S187" s="196" t="n">
        <x:f>MAX(0,Q187-R187)</x:f>
        <x:v>0</x:v>
      </x:c>
      <x:c r="T187" s="196" t="n">
        <x:f>Y186</x:f>
        <x:v>0</x:v>
      </x:c>
      <x:c r="U187" s="196" t="n">
        <x:f>IF(T187&lt;=0,0,T187*IFERROR(INDEX(Inputs!$E$15:$E$24,MATCH(3,Inputs!$L$15:$L$24,0)),0)/12)</x:f>
        <x:v>0</x:v>
      </x:c>
      <x:c r="V187" s="196" t="n">
        <x:f>MIN(T187+U187,IF(T187&gt;0,IFERROR(INDEX(Inputs!$H$15:$H$24,MATCH(3,Inputs!$L$15:$L$24,0)),0),0))</x:f>
        <x:v>0</x:v>
      </x:c>
      <x:c r="W187" s="196" t="n">
        <x:f>MAX(0,T187+U187-V187)</x:f>
        <x:v>0</x:v>
      </x:c>
      <x:c r="X187" s="196" t="n">
        <x:f>MIN(W187,MAX(0,$G187-SUM(K187,Q187)))</x:f>
        <x:v>0</x:v>
      </x:c>
      <x:c r="Y187" s="196" t="n">
        <x:f>MAX(0,W187-X187)</x:f>
        <x:v>0</x:v>
      </x:c>
      <x:c r="Z187" s="196" t="n">
        <x:f>AE186</x:f>
        <x:v>0</x:v>
      </x:c>
      <x:c r="AA187" s="196" t="n">
        <x:f>IF(Z187&lt;=0,0,Z187*IFERROR(INDEX(Inputs!$E$15:$E$24,MATCH(4,Inputs!$L$15:$L$24,0)),0)/12)</x:f>
        <x:v>0</x:v>
      </x:c>
      <x:c r="AB187" s="196" t="n">
        <x:f>MIN(Z187+AA187,IF(Z187&gt;0,IFERROR(INDEX(Inputs!$H$15:$H$24,MATCH(4,Inputs!$L$15:$L$24,0)),0),0))</x:f>
        <x:v>0</x:v>
      </x:c>
      <x:c r="AC187" s="196" t="n">
        <x:f>MAX(0,Z187+AA187-AB187)</x:f>
        <x:v>0</x:v>
      </x:c>
      <x:c r="AD187" s="196" t="n">
        <x:f>MIN(AC187,MAX(0,$G187-SUM(K187,Q187,W187)))</x:f>
        <x:v>0</x:v>
      </x:c>
      <x:c r="AE187" s="196" t="n">
        <x:f>MAX(0,AC187-AD187)</x:f>
        <x:v>0</x:v>
      </x:c>
      <x:c r="AF187" s="196" t="n">
        <x:f>AK186</x:f>
        <x:v>0</x:v>
      </x:c>
      <x:c r="AG187" s="196" t="n">
        <x:f>IF(AF187&lt;=0,0,AF187*IFERROR(INDEX(Inputs!$E$15:$E$24,MATCH(5,Inputs!$L$15:$L$24,0)),0)/12)</x:f>
        <x:v>0</x:v>
      </x:c>
      <x:c r="AH187" s="196" t="n">
        <x:f>MIN(AF187+AG187,IF(AF187&gt;0,IFERROR(INDEX(Inputs!$H$15:$H$24,MATCH(5,Inputs!$L$15:$L$24,0)),0),0))</x:f>
        <x:v>0</x:v>
      </x:c>
      <x:c r="AI187" s="196" t="n">
        <x:f>MAX(0,AF187+AG187-AH187)</x:f>
        <x:v>0</x:v>
      </x:c>
      <x:c r="AJ187" s="196" t="n">
        <x:f>MIN(AI187,MAX(0,$G187-SUM(K187,Q187,W187,AC187)))</x:f>
        <x:v>0</x:v>
      </x:c>
      <x:c r="AK187" s="196" t="n">
        <x:f>MAX(0,AI187-AJ187)</x:f>
        <x:v>0</x:v>
      </x:c>
      <x:c r="AL187" s="196" t="n">
        <x:f>AQ186</x:f>
        <x:v>0</x:v>
      </x:c>
      <x:c r="AM187" s="196" t="n">
        <x:f>IF(AL187&lt;=0,0,AL187*IFERROR(INDEX(Inputs!$E$15:$E$24,MATCH(6,Inputs!$L$15:$L$24,0)),0)/12)</x:f>
        <x:v>0</x:v>
      </x:c>
      <x:c r="AN187" s="196" t="n">
        <x:f>MIN(AL187+AM187,IF(AL187&gt;0,IFERROR(INDEX(Inputs!$H$15:$H$24,MATCH(6,Inputs!$L$15:$L$24,0)),0),0))</x:f>
        <x:v>0</x:v>
      </x:c>
      <x:c r="AO187" s="196" t="n">
        <x:f>MAX(0,AL187+AM187-AN187)</x:f>
        <x:v>0</x:v>
      </x:c>
      <x:c r="AP187" s="196" t="n">
        <x:f>MIN(AO187,MAX(0,$G187-SUM(K187,Q187,W187,AC187,AI187)))</x:f>
        <x:v>0</x:v>
      </x:c>
      <x:c r="AQ187" s="196" t="n">
        <x:f>MAX(0,AO187-AP187)</x:f>
        <x:v>0</x:v>
      </x:c>
      <x:c r="AR187" s="196" t="n">
        <x:f>AW186</x:f>
        <x:v>0</x:v>
      </x:c>
      <x:c r="AS187" s="196" t="n">
        <x:f>IF(AR187&lt;=0,0,AR187*IFERROR(INDEX(Inputs!$E$15:$E$24,MATCH(7,Inputs!$L$15:$L$24,0)),0)/12)</x:f>
        <x:v>0</x:v>
      </x:c>
      <x:c r="AT187" s="196" t="n">
        <x:f>MIN(AR187+AS187,IF(AR187&gt;0,IFERROR(INDEX(Inputs!$H$15:$H$24,MATCH(7,Inputs!$L$15:$L$24,0)),0),0))</x:f>
        <x:v>0</x:v>
      </x:c>
      <x:c r="AU187" s="196" t="n">
        <x:f>MAX(0,AR187+AS187-AT187)</x:f>
        <x:v>0</x:v>
      </x:c>
      <x:c r="AV187" s="196" t="n">
        <x:f>MIN(AU187,MAX(0,$G187-SUM(K187,Q187,W187,AC187,AI187,AO187)))</x:f>
        <x:v>0</x:v>
      </x:c>
      <x:c r="AW187" s="196" t="n">
        <x:f>MAX(0,AU187-AV187)</x:f>
        <x:v>0</x:v>
      </x:c>
      <x:c r="AX187" s="196" t="n">
        <x:f>BC186</x:f>
        <x:v>0</x:v>
      </x:c>
      <x:c r="AY187" s="196" t="n">
        <x:f>IF(AX187&lt;=0,0,AX187*IFERROR(INDEX(Inputs!$E$15:$E$24,MATCH(8,Inputs!$L$15:$L$24,0)),0)/12)</x:f>
        <x:v>0</x:v>
      </x:c>
      <x:c r="AZ187" s="196" t="n">
        <x:f>MIN(AX187+AY187,IF(AX187&gt;0,IFERROR(INDEX(Inputs!$H$15:$H$24,MATCH(8,Inputs!$L$15:$L$24,0)),0),0))</x:f>
        <x:v>0</x:v>
      </x:c>
      <x:c r="BA187" s="196" t="n">
        <x:f>MAX(0,AX187+AY187-AZ187)</x:f>
        <x:v>0</x:v>
      </x:c>
      <x:c r="BB187" s="196" t="n">
        <x:f>MIN(BA187,MAX(0,$G187-SUM(K187,Q187,W187,AC187,AI187,AO187,AU187)))</x:f>
        <x:v>0</x:v>
      </x:c>
      <x:c r="BC187" s="196" t="n">
        <x:f>MAX(0,BA187-BB187)</x:f>
        <x:v>0</x:v>
      </x:c>
      <x:c r="BD187" s="196" t="n">
        <x:f>BI186</x:f>
        <x:v>0</x:v>
      </x:c>
      <x:c r="BE187" s="196" t="n">
        <x:f>IF(BD187&lt;=0,0,BD187*IFERROR(INDEX(Inputs!$E$15:$E$24,MATCH(9,Inputs!$L$15:$L$24,0)),0)/12)</x:f>
        <x:v>0</x:v>
      </x:c>
      <x:c r="BF187" s="196" t="n">
        <x:f>MIN(BD187+BE187,IF(BD187&gt;0,IFERROR(INDEX(Inputs!$H$15:$H$24,MATCH(9,Inputs!$L$15:$L$24,0)),0),0))</x:f>
        <x:v>0</x:v>
      </x:c>
      <x:c r="BG187" s="196" t="n">
        <x:f>MAX(0,BD187+BE187-BF187)</x:f>
        <x:v>0</x:v>
      </x:c>
      <x:c r="BH187" s="196" t="n">
        <x:f>MIN(BG187,MAX(0,$G187-SUM(K187,Q187,W187,AC187,AI187,AO187,AU187,BA187)))</x:f>
        <x:v>0</x:v>
      </x:c>
      <x:c r="BI187" s="196" t="n">
        <x:f>MAX(0,BG187-BH187)</x:f>
        <x:v>0</x:v>
      </x:c>
      <x:c r="BJ187" s="196" t="n">
        <x:f>BO186</x:f>
        <x:v>0</x:v>
      </x:c>
      <x:c r="BK187" s="196" t="n">
        <x:f>IF(BJ187&lt;=0,0,BJ187*IFERROR(INDEX(Inputs!$E$15:$E$24,MATCH(10,Inputs!$L$15:$L$24,0)),0)/12)</x:f>
        <x:v>0</x:v>
      </x:c>
      <x:c r="BL187" s="196" t="n">
        <x:f>MIN(BJ187+BK187,IF(BJ187&gt;0,IFERROR(INDEX(Inputs!$H$15:$H$24,MATCH(10,Inputs!$L$15:$L$24,0)),0),0))</x:f>
        <x:v>0</x:v>
      </x:c>
      <x:c r="BM187" s="196" t="n">
        <x:f>MAX(0,BJ187+BK187-BL187)</x:f>
        <x:v>0</x:v>
      </x:c>
      <x:c r="BN187" s="196" t="n">
        <x:f>MIN(BM187,MAX(0,$G187-SUM(K187,Q187,W187,AC187,AI187,AO187,AU187,BA187,BG187)))</x:f>
        <x:v>0</x:v>
      </x:c>
      <x:c r="BO187" s="197" t="n">
        <x:f>MAX(0,BM187-BN187)</x:f>
        <x:v>0</x:v>
      </x:c>
    </x:row>
  </x:sheetData>
  <x:mergeCells>
    <x:mergeCell ref="A1:BO1"/>
    <x:mergeCell ref="H5:M5"/>
    <x:mergeCell ref="N5:S5"/>
    <x:mergeCell ref="T5:Y5"/>
    <x:mergeCell ref="Z5:AE5"/>
    <x:mergeCell ref="AF5:AK5"/>
    <x:mergeCell ref="AL5:AQ5"/>
    <x:mergeCell ref="AR5:AW5"/>
    <x:mergeCell ref="AX5:BC5"/>
    <x:mergeCell ref="BD5:BI5"/>
    <x:mergeCell ref="BJ5:BO5"/>
  </x:mergeCells>
  <x:conditionalFormatting sqref="F8:F187">
    <x:cfRule type="dataBar" priority="1">
      <x:dataBar>
        <x:cfvo type="min"/>
        <x:cfvo type="max"/>
        <x:color rgb="FF4F7CAC"/>
      </x:dataBar>
      <x:extLst>
        <x:ext xmlns:x14="http://schemas.microsoft.com/office/spreadsheetml/2009/9/main" uri="{B025F937-C7B1-47D3-B67F-A62EFF666E3E}">
          <x14:id>{08842AA3-DBB2-94ED-1048-AB198ECCC0C0}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08842AA3-DBB2-94ED-1048-AB198ECCC0C0}">
            <x14:dataBar gradient="1">
              <x14:cfvo type="min"/>
              <x14:cfvo type="max"/>
              <x14:fillColor rgb="FF4F7CAC"/>
            </x14:dataBar>
          </x14:cfRule>
          <xm:sqref>F8:F187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7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2" customHeight="1">
      <x:c r="A1" s="3" t="str">
        <x:v>How to Use the Canadian Debt Payoff Tool</x:v>
      </x:c>
      <x:c r="B1" s="3"/>
      <x:c r="C1" s="3"/>
      <x:c r="D1" s="3"/>
      <x:c r="E1" s="3"/>
      <x:c r="F1" s="3"/>
      <x:c r="G1" s="3"/>
      <x:c r="H1" s="3"/>
    </x:row>
    <x:row r="3">
      <x:c r="A3" s="349" t="str">
        <x:v>Step</x:v>
      </x:c>
      <x:c r="B3" s="350" t="str">
        <x:v>What to do</x:v>
      </x:c>
    </x:row>
    <x:row r="4">
      <x:c r="A4" s="351" t="str">
        <x:v>1</x:v>
      </x:c>
      <x:c r="B4" s="352" t="str">
        <x:v>Open the Inputs sheet and replace the sample data in all yellow cells.</x:v>
      </x:c>
    </x:row>
    <x:row r="5">
      <x:c r="A5" s="351" t="str">
        <x:v>2</x:v>
      </x:c>
      <x:c r="B5" s="352" t="str">
        <x:v>Set Include? to Yes only for debts you want included in the plan.</x:v>
      </x:c>
    </x:row>
    <x:row r="6">
      <x:c r="A6" s="351" t="str">
        <x:v>3</x:v>
      </x:c>
      <x:c r="B6" s="352" t="str">
        <x:v>Enter the balance, APR, minimum payment and payment frequency for each debt.</x:v>
      </x:c>
    </x:row>
    <x:row r="7">
      <x:c r="A7" s="351" t="str">
        <x:v>4</x:v>
      </x:c>
      <x:c r="B7" s="352" t="str">
        <x:v>Enter an extra monthly amount you can consistently add above the minimums.</x:v>
      </x:c>
    </x:row>
    <x:row r="8">
      <x:c r="A8" s="353" t="str">
        <x:v>5</x:v>
      </x:c>
      <x:c r="B8" s="354" t="str">
        <x:v>Review the Dashboard, Avalanche Plan and Snowball Plan sheets.</x:v>
      </x:c>
    </x:row>
    <x:row r="10">
      <x:c r="A10" s="48" t="str">
        <x:v>Calculation Method</x:v>
      </x:c>
      <x:c r="B10" s="48"/>
      <x:c r="C10" s="48"/>
      <x:c r="D10" s="48"/>
      <x:c r="E10" s="48"/>
      <x:c r="F10" s="48"/>
      <x:c r="G10" s="48"/>
      <x:c r="H10" s="48"/>
    </x:row>
    <x:row r="11" ht="24" customHeight="1">
      <x:c r="A11" s="363" t="str">
        <x:v>• Interest is projected monthly using APR ÷ 12.</x:v>
      </x:c>
      <x:c r="B11" s="364"/>
      <x:c r="C11" s="364"/>
      <x:c r="D11" s="364"/>
      <x:c r="E11" s="364"/>
      <x:c r="F11" s="364"/>
      <x:c r="G11" s="364"/>
      <x:c r="H11" s="365"/>
    </x:row>
    <x:row r="12" ht="24" customHeight="1">
      <x:c r="A12" s="366" t="str">
        <x:v>• Weekly minimums are converted using 52 ÷ 12; biweekly using 26 ÷ 12; semi-monthly using 24 ÷ 12.</x:v>
      </x:c>
      <x:c r="B12" s="361"/>
      <x:c r="C12" s="361"/>
      <x:c r="D12" s="361"/>
      <x:c r="E12" s="361"/>
      <x:c r="F12" s="361"/>
      <x:c r="G12" s="361"/>
      <x:c r="H12" s="367"/>
    </x:row>
    <x:row r="13" ht="24" customHeight="1">
      <x:c r="A13" s="366" t="str">
        <x:v>• Monthly debt budget equals all monthly-equivalent minimums plus the extra monthly payment.</x:v>
      </x:c>
      <x:c r="B13" s="361"/>
      <x:c r="C13" s="361"/>
      <x:c r="D13" s="361"/>
      <x:c r="E13" s="361"/>
      <x:c r="F13" s="361"/>
      <x:c r="G13" s="361"/>
      <x:c r="H13" s="367"/>
    </x:row>
    <x:row r="14" ht="24" customHeight="1">
      <x:c r="A14" s="366" t="str">
        <x:v>• Avalanche pays the highest APR debt first. Snowball pays the smallest balance first.</x:v>
      </x:c>
      <x:c r="B14" s="361"/>
      <x:c r="C14" s="361"/>
      <x:c r="D14" s="361"/>
      <x:c r="E14" s="361"/>
      <x:c r="F14" s="361"/>
      <x:c r="G14" s="361"/>
      <x:c r="H14" s="367"/>
    </x:row>
    <x:row r="15" ht="24" customHeight="1">
      <x:c r="A15" s="366" t="str">
        <x:v>• When a debt is paid off, its freed payment automatically rolls into the next debt.</x:v>
      </x:c>
      <x:c r="B15" s="361"/>
      <x:c r="C15" s="361"/>
      <x:c r="D15" s="361"/>
      <x:c r="E15" s="361"/>
      <x:c r="F15" s="361"/>
      <x:c r="G15" s="361"/>
      <x:c r="H15" s="367"/>
    </x:row>
    <x:row r="16" ht="24" customHeight="1">
      <x:c r="A16" s="368" t="str">
        <x:v>• The workbook projects up to 180 months (15 years).</x:v>
      </x:c>
      <x:c r="B16" s="369"/>
      <x:c r="C16" s="369"/>
      <x:c r="D16" s="369"/>
      <x:c r="E16" s="369"/>
      <x:c r="F16" s="369"/>
      <x:c r="G16" s="369"/>
      <x:c r="H16" s="370"/>
    </x:row>
    <x:row r="17" ht="24" customHeight="1">
      <x:c r="A17" s="391" t="str">
        <x:v>The Personal Priority column is optional reference only; automated results compare Avalanche and Snowball.</x:v>
      </x:c>
      <x:c r="B17" s="391"/>
      <x:c r="C17" s="391"/>
      <x:c r="D17" s="391"/>
      <x:c r="E17" s="391"/>
      <x:c r="F17" s="391"/>
      <x:c r="G17" s="391"/>
      <x:c r="H17" s="391"/>
    </x:row>
    <x:row r="18">
      <x:c r="A18" s="275" t="str">
        <x:v>Important Limitations</x:v>
      </x:c>
      <x:c r="B18" s="275"/>
      <x:c r="C18" s="275"/>
      <x:c r="D18" s="275"/>
      <x:c r="E18" s="275"/>
      <x:c r="F18" s="275"/>
      <x:c r="G18" s="275"/>
      <x:c r="H18" s="275"/>
    </x:row>
    <x:row r="19" ht="28" customHeight="1">
      <x:c r="A19" s="381" t="str">
        <x:v>This tool is for educational planning only and is not financial, legal, insolvency or tax advice.</x:v>
      </x:c>
      <x:c r="B19" s="382"/>
      <x:c r="C19" s="382"/>
      <x:c r="D19" s="382"/>
      <x:c r="E19" s="382"/>
      <x:c r="F19" s="382"/>
      <x:c r="G19" s="382"/>
      <x:c r="H19" s="383"/>
    </x:row>
    <x:row r="20" ht="28" customHeight="1">
      <x:c r="A20" s="384" t="str">
        <x:v>Results assume rates and minimum payments remain constant, no new borrowing occurs, and no fees are added.</x:v>
      </x:c>
      <x:c r="B20" s="379"/>
      <x:c r="C20" s="379"/>
      <x:c r="D20" s="379"/>
      <x:c r="E20" s="379"/>
      <x:c r="F20" s="379"/>
      <x:c r="G20" s="379"/>
      <x:c r="H20" s="385"/>
    </x:row>
    <x:row r="21" ht="28" customHeight="1">
      <x:c r="A21" s="384" t="str">
        <x:v>Actual credit-card interest and statement timing may differ from this simplified monthly model.</x:v>
      </x:c>
      <x:c r="B21" s="379"/>
      <x:c r="C21" s="379"/>
      <x:c r="D21" s="379"/>
      <x:c r="E21" s="379"/>
      <x:c r="F21" s="379"/>
      <x:c r="G21" s="379"/>
      <x:c r="H21" s="385"/>
    </x:row>
    <x:row r="22" ht="28" customHeight="1">
      <x:c r="A22" s="386" t="str">
        <x:v>For severe debt stress, consider a qualified Canadian credit counsellor or Licensed Insolvency Trustee.</x:v>
      </x:c>
      <x:c r="B22" s="387"/>
      <x:c r="C22" s="387"/>
      <x:c r="D22" s="387"/>
      <x:c r="E22" s="387"/>
      <x:c r="F22" s="387"/>
      <x:c r="G22" s="387"/>
      <x:c r="H22" s="388"/>
    </x:row>
  </x:sheetData>
  <x:mergeCells>
    <x:mergeCell ref="A1:H1"/>
    <x:mergeCell ref="A10:H10"/>
    <x:mergeCell ref="A18:H18"/>
    <x:mergeCell ref="A17:H17"/>
  </x:mergeCells>
  <x:pageMargins left="0.7" right="0.7" top="0.75" bottom="0.75" header="0.3" footer="0.3"/>
</x:worksheet>
</file>